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155" yWindow="45" windowWidth="10320" windowHeight="765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G41" i="3"/>
  <c r="Y12" l="1"/>
  <c r="F53"/>
  <c r="G53"/>
  <c r="I53"/>
  <c r="J53"/>
  <c r="J10" l="1"/>
  <c r="I10"/>
  <c r="H10"/>
  <c r="G10"/>
  <c r="F10"/>
  <c r="F47" l="1"/>
  <c r="G47"/>
  <c r="I47"/>
  <c r="J47"/>
  <c r="F41"/>
  <c r="I41"/>
  <c r="J41"/>
  <c r="Y15" l="1"/>
  <c r="AA23" s="1"/>
  <c r="M66" l="1"/>
  <c r="N66"/>
  <c r="O66"/>
  <c r="P66"/>
  <c r="Q66"/>
  <c r="L66"/>
  <c r="AY21" i="1" l="1"/>
  <c r="AV21"/>
  <c r="AY20"/>
  <c r="AV20"/>
  <c r="AY17"/>
  <c r="AV17"/>
  <c r="AV16"/>
  <c r="AY16"/>
  <c r="X72" i="3"/>
  <c r="X73"/>
  <c r="X71"/>
  <c r="F40" l="1"/>
  <c r="G40"/>
  <c r="I40"/>
  <c r="J40"/>
  <c r="F32" l="1"/>
  <c r="G32"/>
  <c r="H32"/>
  <c r="I32"/>
  <c r="J32"/>
  <c r="F25"/>
  <c r="G25"/>
  <c r="H25"/>
  <c r="I25"/>
  <c r="J25"/>
  <c r="F65" l="1"/>
  <c r="G65"/>
  <c r="I65"/>
  <c r="T61"/>
  <c r="W61"/>
  <c r="W63"/>
  <c r="W64"/>
  <c r="W7"/>
  <c r="V7"/>
  <c r="U7"/>
  <c r="T7"/>
  <c r="S7"/>
  <c r="R7"/>
  <c r="W5"/>
  <c r="V5"/>
  <c r="U5"/>
  <c r="T5"/>
  <c r="S5"/>
  <c r="R5"/>
  <c r="S30" l="1"/>
  <c r="S54"/>
  <c r="S55"/>
  <c r="S56"/>
  <c r="W30"/>
  <c r="W55"/>
  <c r="W54"/>
  <c r="W56"/>
  <c r="R30"/>
  <c r="R55"/>
  <c r="R56"/>
  <c r="R54"/>
  <c r="U30"/>
  <c r="U56"/>
  <c r="U54"/>
  <c r="U55"/>
  <c r="T30"/>
  <c r="T55"/>
  <c r="T56"/>
  <c r="T54"/>
  <c r="V30"/>
  <c r="E30" s="1"/>
  <c r="D30" s="1"/>
  <c r="C30" s="1"/>
  <c r="V55"/>
  <c r="V56"/>
  <c r="V54"/>
  <c r="S48"/>
  <c r="S49"/>
  <c r="R48"/>
  <c r="R49"/>
  <c r="W48"/>
  <c r="W49"/>
  <c r="V48"/>
  <c r="V49"/>
  <c r="U48"/>
  <c r="U49"/>
  <c r="T48"/>
  <c r="T49"/>
  <c r="T42"/>
  <c r="T43"/>
  <c r="S42"/>
  <c r="S43"/>
  <c r="V42"/>
  <c r="V43"/>
  <c r="W42"/>
  <c r="W43"/>
  <c r="R42"/>
  <c r="R43"/>
  <c r="U42"/>
  <c r="U43"/>
  <c r="T39"/>
  <c r="S39"/>
  <c r="W39"/>
  <c r="U39"/>
  <c r="R39"/>
  <c r="V39"/>
  <c r="S38"/>
  <c r="R38"/>
  <c r="W38"/>
  <c r="V38"/>
  <c r="U38"/>
  <c r="T38"/>
  <c r="S60"/>
  <c r="W60"/>
  <c r="W70" s="1"/>
  <c r="U60"/>
  <c r="T60"/>
  <c r="R60"/>
  <c r="V60"/>
  <c r="U11"/>
  <c r="S53"/>
  <c r="W14"/>
  <c r="R14"/>
  <c r="V45"/>
  <c r="T12"/>
  <c r="W51"/>
  <c r="I66"/>
  <c r="W62"/>
  <c r="W59"/>
  <c r="W52"/>
  <c r="U59"/>
  <c r="U58"/>
  <c r="W47"/>
  <c r="W10"/>
  <c r="W57"/>
  <c r="W46"/>
  <c r="W36"/>
  <c r="W32"/>
  <c r="W27"/>
  <c r="W23"/>
  <c r="W19"/>
  <c r="W15"/>
  <c r="W11"/>
  <c r="W40"/>
  <c r="W37"/>
  <c r="W33"/>
  <c r="W28"/>
  <c r="W24"/>
  <c r="W20"/>
  <c r="W16"/>
  <c r="W12"/>
  <c r="W50"/>
  <c r="W45"/>
  <c r="W29"/>
  <c r="W25"/>
  <c r="W21"/>
  <c r="W17"/>
  <c r="W13"/>
  <c r="W41"/>
  <c r="W34"/>
  <c r="W58"/>
  <c r="W53"/>
  <c r="W44"/>
  <c r="W35"/>
  <c r="W31"/>
  <c r="W26"/>
  <c r="W22"/>
  <c r="W18"/>
  <c r="V53"/>
  <c r="V51"/>
  <c r="V47"/>
  <c r="V41"/>
  <c r="V36"/>
  <c r="V34"/>
  <c r="V32"/>
  <c r="V29"/>
  <c r="V27"/>
  <c r="V25"/>
  <c r="V23"/>
  <c r="V21"/>
  <c r="V19"/>
  <c r="V17"/>
  <c r="V15"/>
  <c r="V13"/>
  <c r="V11"/>
  <c r="V64"/>
  <c r="V62"/>
  <c r="V59"/>
  <c r="V57"/>
  <c r="V52"/>
  <c r="V50"/>
  <c r="V44"/>
  <c r="V40"/>
  <c r="V37"/>
  <c r="V35"/>
  <c r="V33"/>
  <c r="V31"/>
  <c r="V28"/>
  <c r="V26"/>
  <c r="V24"/>
  <c r="V22"/>
  <c r="V20"/>
  <c r="V18"/>
  <c r="V16"/>
  <c r="V14"/>
  <c r="V12"/>
  <c r="V46"/>
  <c r="V10"/>
  <c r="V63"/>
  <c r="V61"/>
  <c r="V58"/>
  <c r="T36"/>
  <c r="T19"/>
  <c r="T63"/>
  <c r="T23"/>
  <c r="T57"/>
  <c r="T27"/>
  <c r="T32"/>
  <c r="T62"/>
  <c r="T53"/>
  <c r="T44"/>
  <c r="T35"/>
  <c r="T31"/>
  <c r="T26"/>
  <c r="T22"/>
  <c r="T18"/>
  <c r="T14"/>
  <c r="T15"/>
  <c r="T11"/>
  <c r="T10"/>
  <c r="T50"/>
  <c r="T41"/>
  <c r="T34"/>
  <c r="T29"/>
  <c r="T25"/>
  <c r="T21"/>
  <c r="T17"/>
  <c r="T13"/>
  <c r="T58"/>
  <c r="T52"/>
  <c r="T64"/>
  <c r="T59"/>
  <c r="T51"/>
  <c r="T47"/>
  <c r="T46"/>
  <c r="T45"/>
  <c r="T40"/>
  <c r="T37"/>
  <c r="T33"/>
  <c r="T28"/>
  <c r="T24"/>
  <c r="T20"/>
  <c r="T16"/>
  <c r="S45"/>
  <c r="S41"/>
  <c r="S37"/>
  <c r="S36"/>
  <c r="S35"/>
  <c r="S34"/>
  <c r="S33"/>
  <c r="S32"/>
  <c r="S31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40"/>
  <c r="S46"/>
  <c r="S59"/>
  <c r="S44"/>
  <c r="S10"/>
  <c r="S64"/>
  <c r="S63"/>
  <c r="S62"/>
  <c r="S61"/>
  <c r="S58"/>
  <c r="S57"/>
  <c r="S52"/>
  <c r="S51"/>
  <c r="S50"/>
  <c r="S47"/>
  <c r="R10"/>
  <c r="R36"/>
  <c r="R32"/>
  <c r="R23"/>
  <c r="R11"/>
  <c r="R62"/>
  <c r="R59"/>
  <c r="R51"/>
  <c r="R47"/>
  <c r="R45"/>
  <c r="R40"/>
  <c r="R37"/>
  <c r="R33"/>
  <c r="R28"/>
  <c r="R24"/>
  <c r="R20"/>
  <c r="R16"/>
  <c r="R12"/>
  <c r="R61"/>
  <c r="R57"/>
  <c r="R27"/>
  <c r="R19"/>
  <c r="R15"/>
  <c r="R63"/>
  <c r="R58"/>
  <c r="R52"/>
  <c r="R50"/>
  <c r="R41"/>
  <c r="R34"/>
  <c r="R29"/>
  <c r="R25"/>
  <c r="R21"/>
  <c r="R17"/>
  <c r="R13"/>
  <c r="R64"/>
  <c r="R53"/>
  <c r="R46"/>
  <c r="R44"/>
  <c r="R35"/>
  <c r="R31"/>
  <c r="R26"/>
  <c r="R22"/>
  <c r="R18"/>
  <c r="U63"/>
  <c r="U62"/>
  <c r="U10"/>
  <c r="U64"/>
  <c r="U61"/>
  <c r="U57"/>
  <c r="U53"/>
  <c r="U52"/>
  <c r="U51"/>
  <c r="U50"/>
  <c r="U47"/>
  <c r="U46"/>
  <c r="U45"/>
  <c r="U44"/>
  <c r="U41"/>
  <c r="U40"/>
  <c r="U37"/>
  <c r="U36"/>
  <c r="U35"/>
  <c r="U34"/>
  <c r="U33"/>
  <c r="U32"/>
  <c r="U31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E54" l="1"/>
  <c r="D54" s="1"/>
  <c r="C54" s="1"/>
  <c r="E55"/>
  <c r="D55" s="1"/>
  <c r="C55" s="1"/>
  <c r="E56"/>
  <c r="D56" s="1"/>
  <c r="C56" s="1"/>
  <c r="U68"/>
  <c r="E23"/>
  <c r="D23" s="1"/>
  <c r="C23" s="1"/>
  <c r="E21"/>
  <c r="D21" s="1"/>
  <c r="C21" s="1"/>
  <c r="E17"/>
  <c r="D17" s="1"/>
  <c r="C17" s="1"/>
  <c r="E16"/>
  <c r="D16" s="1"/>
  <c r="C16" s="1"/>
  <c r="E11"/>
  <c r="E22"/>
  <c r="D22" s="1"/>
  <c r="C22" s="1"/>
  <c r="E13"/>
  <c r="D13" s="1"/>
  <c r="C13" s="1"/>
  <c r="E19"/>
  <c r="D19" s="1"/>
  <c r="C19" s="1"/>
  <c r="E12"/>
  <c r="D12" s="1"/>
  <c r="C12" s="1"/>
  <c r="E20"/>
  <c r="D20" s="1"/>
  <c r="C20" s="1"/>
  <c r="E18"/>
  <c r="D18" s="1"/>
  <c r="C18" s="1"/>
  <c r="E15"/>
  <c r="D15" s="1"/>
  <c r="C15" s="1"/>
  <c r="E24"/>
  <c r="D24" s="1"/>
  <c r="C24" s="1"/>
  <c r="E14"/>
  <c r="D14" s="1"/>
  <c r="C14" s="1"/>
  <c r="E49"/>
  <c r="D49" s="1"/>
  <c r="C49" s="1"/>
  <c r="E48"/>
  <c r="D48" s="1"/>
  <c r="U69"/>
  <c r="R69"/>
  <c r="T69"/>
  <c r="S69"/>
  <c r="V69"/>
  <c r="W69"/>
  <c r="V68"/>
  <c r="W68"/>
  <c r="R68"/>
  <c r="S68"/>
  <c r="T68"/>
  <c r="E42"/>
  <c r="D42" s="1"/>
  <c r="E43"/>
  <c r="D43" s="1"/>
  <c r="C43" s="1"/>
  <c r="E39"/>
  <c r="D39" s="1"/>
  <c r="E38"/>
  <c r="D38" s="1"/>
  <c r="H60"/>
  <c r="C60" s="1"/>
  <c r="J61"/>
  <c r="C61" s="1"/>
  <c r="Z13" s="1"/>
  <c r="J64"/>
  <c r="C64" s="1"/>
  <c r="H45"/>
  <c r="J63"/>
  <c r="C63" s="1"/>
  <c r="E33"/>
  <c r="D33" s="1"/>
  <c r="E37"/>
  <c r="D37" s="1"/>
  <c r="H52"/>
  <c r="C52" s="1"/>
  <c r="E26"/>
  <c r="D26" s="1"/>
  <c r="E27"/>
  <c r="D27" s="1"/>
  <c r="H58"/>
  <c r="E36"/>
  <c r="D36" s="1"/>
  <c r="E35"/>
  <c r="D35" s="1"/>
  <c r="H59"/>
  <c r="C59" s="1"/>
  <c r="H46"/>
  <c r="C46" s="1"/>
  <c r="E29"/>
  <c r="D29" s="1"/>
  <c r="E44"/>
  <c r="D44" s="1"/>
  <c r="H51"/>
  <c r="E31"/>
  <c r="E57"/>
  <c r="E34"/>
  <c r="D34" s="1"/>
  <c r="E28"/>
  <c r="D28" s="1"/>
  <c r="E50"/>
  <c r="E53" l="1"/>
  <c r="C58"/>
  <c r="H53"/>
  <c r="E10"/>
  <c r="D11"/>
  <c r="E47"/>
  <c r="C48"/>
  <c r="H47"/>
  <c r="C42"/>
  <c r="D41"/>
  <c r="C45"/>
  <c r="H41"/>
  <c r="E41"/>
  <c r="C27"/>
  <c r="C38"/>
  <c r="C28"/>
  <c r="AA26" s="1"/>
  <c r="C37"/>
  <c r="C29"/>
  <c r="C26"/>
  <c r="C39"/>
  <c r="J62"/>
  <c r="J65" s="1"/>
  <c r="J66" s="1"/>
  <c r="C62"/>
  <c r="C44"/>
  <c r="C36"/>
  <c r="C35"/>
  <c r="C34"/>
  <c r="C33"/>
  <c r="C51"/>
  <c r="D57"/>
  <c r="D53" s="1"/>
  <c r="D31"/>
  <c r="D32"/>
  <c r="E25"/>
  <c r="D50"/>
  <c r="D47" s="1"/>
  <c r="E32"/>
  <c r="C11" l="1"/>
  <c r="C10" s="1"/>
  <c r="D10"/>
  <c r="AA20"/>
  <c r="Z14"/>
  <c r="H40"/>
  <c r="H65" s="1"/>
  <c r="AA19" s="1"/>
  <c r="E40"/>
  <c r="E65" s="1"/>
  <c r="C41"/>
  <c r="D25"/>
  <c r="C50"/>
  <c r="C47" s="1"/>
  <c r="C31"/>
  <c r="D40"/>
  <c r="C57"/>
  <c r="C53" s="1"/>
  <c r="H7" i="2"/>
  <c r="H8"/>
  <c r="C7"/>
  <c r="D7"/>
  <c r="E7"/>
  <c r="F7"/>
  <c r="C8"/>
  <c r="D8"/>
  <c r="E8"/>
  <c r="F8"/>
  <c r="H6"/>
  <c r="H66" i="3" l="1"/>
  <c r="C40"/>
  <c r="C32"/>
  <c r="Z11" s="1"/>
  <c r="C25"/>
  <c r="Z10" s="1"/>
  <c r="B8" i="2"/>
  <c r="I8" s="1"/>
  <c r="B7"/>
  <c r="I7" s="1"/>
  <c r="Z12" i="3" l="1"/>
  <c r="AA27"/>
  <c r="D65"/>
  <c r="F6" i="2"/>
  <c r="E6"/>
  <c r="D6"/>
  <c r="C6"/>
  <c r="V66" i="3"/>
  <c r="V67" s="1"/>
  <c r="W66"/>
  <c r="S66"/>
  <c r="S67" s="1"/>
  <c r="T66"/>
  <c r="U66"/>
  <c r="R66"/>
  <c r="R67" s="1"/>
  <c r="AA18" l="1"/>
  <c r="Z15"/>
  <c r="C65"/>
  <c r="U67"/>
  <c r="U65"/>
  <c r="T67"/>
  <c r="T65"/>
  <c r="B6" i="2"/>
  <c r="I6" s="1"/>
  <c r="W65" i="3"/>
  <c r="W67"/>
  <c r="V65"/>
  <c r="X70"/>
  <c r="H9" i="2"/>
  <c r="G9"/>
  <c r="F9"/>
  <c r="E9"/>
  <c r="D9"/>
  <c r="C9"/>
  <c r="AA14" i="3" l="1"/>
  <c r="AA24"/>
  <c r="X67"/>
  <c r="AA21"/>
  <c r="AA28"/>
  <c r="AA25"/>
  <c r="AA11"/>
  <c r="AA10"/>
  <c r="AA12"/>
  <c r="AA13"/>
  <c r="U74"/>
  <c r="V74"/>
  <c r="W74"/>
  <c r="B9" i="2"/>
  <c r="I9"/>
  <c r="X69" i="3"/>
  <c r="X68"/>
  <c r="AA15" l="1"/>
  <c r="F66"/>
  <c r="G66"/>
  <c r="E66" l="1"/>
  <c r="C66" l="1"/>
  <c r="D66"/>
  <c r="AA22" l="1"/>
  <c r="AA29"/>
</calcChain>
</file>

<file path=xl/sharedStrings.xml><?xml version="1.0" encoding="utf-8"?>
<sst xmlns="http://schemas.openxmlformats.org/spreadsheetml/2006/main" count="358" uniqueCount="228">
  <si>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</si>
  <si>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</si>
  <si>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</si>
  <si>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</si>
  <si>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</si>
  <si>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</si>
  <si>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</si>
  <si>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</si>
  <si>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</si>
  <si>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</si>
  <si>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</si>
  <si>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</si>
  <si>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</si>
  <si>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</si>
  <si>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</si>
  <si>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</si>
  <si>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</si>
  <si>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</si>
  <si>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</si>
  <si>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</si>
  <si>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</si>
  <si>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</si>
  <si>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</si>
  <si>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</si>
  <si>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</si>
  <si>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</si>
  <si>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</si>
  <si>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</si>
  <si>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</si>
  <si>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</si>
  <si>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</si>
  <si>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</si>
  <si>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</si>
  <si>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</si>
  <si>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</si>
  <si>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</si>
  <si>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</si>
  <si>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</si>
  <si>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</si>
  <si>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</si>
  <si>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</si>
  <si>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</si>
  <si>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</si>
  <si>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</si>
  <si>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</si>
  <si>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</si>
  <si>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</si>
  <si>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</si>
  <si>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</si>
  <si>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</si>
  <si>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</si>
  <si>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</si>
  <si>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</si>
  <si>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</si>
  <si>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ВСЕГО:</t>
  </si>
  <si>
    <t>Индекс</t>
  </si>
  <si>
    <t>Наименование циклов, дисциплин, профессиональных модулей, МДК, практик</t>
  </si>
  <si>
    <t>1 сем.</t>
  </si>
  <si>
    <t>2 сем.</t>
  </si>
  <si>
    <t>3 сем.</t>
  </si>
  <si>
    <t>4 сем.</t>
  </si>
  <si>
    <t>5 сем.</t>
  </si>
  <si>
    <t>6 сем.</t>
  </si>
  <si>
    <t>нед.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</si>
  <si>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</si>
  <si>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</si>
  <si>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</si>
  <si>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</si>
  <si>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</si>
  <si>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</si>
  <si>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</si>
  <si>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</si>
  <si>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</si>
  <si>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</si>
  <si>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</si>
  <si>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</si>
  <si>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</si>
  <si>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</si>
  <si>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</si>
  <si>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</si>
  <si>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</si>
  <si>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</si>
  <si>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</si>
  <si>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</si>
  <si>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</si>
  <si>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</si>
  <si>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</si>
  <si>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</si>
  <si>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</si>
  <si>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</si>
  <si>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</si>
  <si>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</si>
  <si>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</si>
  <si>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</si>
  <si>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</si>
  <si>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</si>
  <si>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</si>
  <si>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</si>
  <si>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</si>
  <si>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</si>
  <si>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</si>
  <si>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</si>
  <si>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</si>
  <si>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</si>
  <si>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</si>
  <si>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</si>
  <si>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</si>
  <si>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</si>
  <si>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</si>
  <si>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</si>
  <si>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</si>
  <si>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</si>
  <si>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</si>
  <si>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</si>
  <si>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</si>
  <si>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</si>
  <si>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</si>
  <si>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</si>
  <si>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</si>
  <si>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</si>
  <si>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</si>
  <si>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</si>
  <si>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</si>
  <si>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</si>
  <si>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</si>
  <si>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</si>
  <si>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</si>
  <si>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</si>
  <si>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</si>
  <si>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</si>
  <si>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</si>
  <si>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</si>
  <si>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</si>
  <si>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</si>
  <si>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</si>
  <si>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</si>
  <si>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</si>
  <si>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</si>
  <si>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</si>
  <si>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</si>
  <si>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</si>
  <si>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</si>
  <si>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</si>
  <si>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</si>
  <si>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</si>
  <si>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</si>
  <si>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Общепрофессиональный цикл</t>
  </si>
  <si>
    <t>Профессиональный цикл</t>
  </si>
  <si>
    <t>ПМ.01</t>
  </si>
  <si>
    <t>МДК.01.01</t>
  </si>
  <si>
    <t>УП.01</t>
  </si>
  <si>
    <t>ПП.01</t>
  </si>
  <si>
    <t>ПМ.02</t>
  </si>
  <si>
    <t>МДК.02.01</t>
  </si>
  <si>
    <t>УП.02</t>
  </si>
  <si>
    <t>УП.03</t>
  </si>
  <si>
    <t>ПП.02</t>
  </si>
  <si>
    <t>ПМ.03</t>
  </si>
  <si>
    <t>МДК.03.01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</si>
  <si>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</si>
  <si>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</si>
  <si>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</si>
  <si>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</si>
  <si>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</si>
  <si>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</si>
  <si>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</si>
  <si>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</si>
  <si>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 xml:space="preserve">5 семестр - </t>
  </si>
  <si>
    <t xml:space="preserve">6 семестр - </t>
  </si>
  <si>
    <t>-, -, -, ДЗ</t>
  </si>
  <si>
    <t>З, З, З, ДЗ</t>
  </si>
  <si>
    <t>ДЗ*</t>
  </si>
  <si>
    <t>ОП.07</t>
  </si>
  <si>
    <t>ПООП</t>
  </si>
  <si>
    <t>Вар. (ч)</t>
  </si>
  <si>
    <t>Вар. (%)</t>
  </si>
  <si>
    <t>ИТОГО</t>
  </si>
  <si>
    <t>ФГОС</t>
  </si>
  <si>
    <t>Факт.</t>
  </si>
  <si>
    <t>УД и ПМ, не менее</t>
  </si>
  <si>
    <t>Практика, не менее</t>
  </si>
  <si>
    <t>ГИА</t>
  </si>
  <si>
    <t>Всего на базе ср. общ.</t>
  </si>
  <si>
    <t>Всего на базе осн. общ.</t>
  </si>
  <si>
    <t>Обязат. ч. б/у ГИА (% от всего), не более</t>
  </si>
  <si>
    <t>Вар. ч. (% от всего), не менее</t>
  </si>
  <si>
    <t>УЗ+Практика (% от уч. циклов), не менее</t>
  </si>
  <si>
    <t>Объем на БЖД, не менее</t>
  </si>
  <si>
    <t>Практика (% от П.00)</t>
  </si>
  <si>
    <t>Самостоятельная работа (% от циклов)</t>
  </si>
  <si>
    <t>Практико-ориентированность (%)</t>
  </si>
  <si>
    <t>0/9/4</t>
  </si>
  <si>
    <t>МДК.01.02</t>
  </si>
  <si>
    <t>МДК.01.03</t>
  </si>
  <si>
    <t>МДК.02.02</t>
  </si>
  <si>
    <t>Основы финансовой грамотности</t>
  </si>
  <si>
    <t>МДК.02.03</t>
  </si>
  <si>
    <t>Основы безопасности и защиты Родины</t>
  </si>
  <si>
    <t>СГ.06</t>
  </si>
  <si>
    <t>Основы бережливого производства</t>
  </si>
  <si>
    <t>Теория государства и права</t>
  </si>
  <si>
    <t>Конституционное право России</t>
  </si>
  <si>
    <t>Административное право</t>
  </si>
  <si>
    <t>Гражданское право</t>
  </si>
  <si>
    <t>Документационное обеспечение управления</t>
  </si>
  <si>
    <t>Семейное право</t>
  </si>
  <si>
    <t>Правоприменительная деятельность</t>
  </si>
  <si>
    <t>Административный процесс</t>
  </si>
  <si>
    <t>Трудовое право</t>
  </si>
  <si>
    <t>Гражданский процесс</t>
  </si>
  <si>
    <t>Правоохранительная деятельность</t>
  </si>
  <si>
    <t>Судоустройство и правоохранительные органы</t>
  </si>
  <si>
    <t>Уголовный процесс</t>
  </si>
  <si>
    <t>Уголовное право</t>
  </si>
  <si>
    <t>МДК.03.02</t>
  </si>
  <si>
    <t>МДК.03.03</t>
  </si>
  <si>
    <t>МДК.03.04</t>
  </si>
  <si>
    <t>0/6/0</t>
  </si>
  <si>
    <t>0/11/3</t>
  </si>
  <si>
    <t>Корпоративное право</t>
  </si>
  <si>
    <t>Правовые основы обеспечения конкуренции, надлежащей рекламы и инвестиционного регулирования</t>
  </si>
  <si>
    <t>Договоры в предпринимательской деятельности</t>
  </si>
  <si>
    <t>Судебная и альтернативные формы защиты прав организаций и юридических лиц</t>
  </si>
  <si>
    <t>Правовое обеспечение деятельности организаций и оказание юридической помощи физическим лицам и их объединениям</t>
  </si>
  <si>
    <t>0/3/4</t>
  </si>
  <si>
    <t>0/20/7</t>
  </si>
  <si>
    <t>0/29/11</t>
  </si>
  <si>
    <t>Информационные технологии в юридической деятельности</t>
  </si>
</sst>
</file>

<file path=xl/styles.xml><?xml version="1.0" encoding="utf-8"?>
<styleSheet xmlns="http://schemas.openxmlformats.org/spreadsheetml/2006/main">
  <numFmts count="1">
    <numFmt numFmtId="164" formatCode="0.0%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4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0" fontId="17" fillId="0" borderId="12" xfId="0" applyFont="1" applyFill="1" applyBorder="1" applyAlignment="1">
      <alignment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0" xfId="0" applyFont="1" applyFill="1" applyAlignment="1">
      <alignment wrapText="1"/>
    </xf>
    <xf numFmtId="0" fontId="19" fillId="0" borderId="12" xfId="0" applyFont="1" applyFill="1" applyBorder="1" applyAlignment="1">
      <alignment vertical="top" wrapText="1"/>
    </xf>
    <xf numFmtId="49" fontId="17" fillId="0" borderId="12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3" fillId="0" borderId="12" xfId="0" applyFont="1" applyFill="1" applyBorder="1" applyAlignment="1" applyProtection="1">
      <alignment horizontal="right" vertical="top" wrapText="1"/>
      <protection locked="0"/>
    </xf>
    <xf numFmtId="164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20" fillId="0" borderId="12" xfId="0" applyFont="1" applyFill="1" applyBorder="1" applyAlignment="1" applyProtection="1">
      <alignment horizontal="right" vertical="top" wrapText="1"/>
      <protection locked="0"/>
    </xf>
    <xf numFmtId="164" fontId="20" fillId="0" borderId="12" xfId="0" applyNumberFormat="1" applyFont="1" applyFill="1" applyBorder="1" applyAlignment="1" applyProtection="1">
      <alignment horizontal="right" vertical="top" wrapText="1"/>
      <protection locked="0"/>
    </xf>
    <xf numFmtId="0" fontId="3" fillId="0" borderId="12" xfId="0" applyFont="1" applyFill="1" applyBorder="1" applyAlignment="1">
      <alignment wrapText="1"/>
    </xf>
    <xf numFmtId="9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  <protection locked="0"/>
    </xf>
    <xf numFmtId="164" fontId="4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0" fontId="17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164" fontId="6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" fontId="4" fillId="0" borderId="0" xfId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/>
    </xf>
    <xf numFmtId="0" fontId="20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center" vertical="center" wrapText="1"/>
    </xf>
    <xf numFmtId="0" fontId="18" fillId="4" borderId="12" xfId="0" applyFont="1" applyFill="1" applyBorder="1" applyAlignment="1" applyProtection="1">
      <alignment horizontal="right" vertical="top" wrapText="1"/>
      <protection locked="0"/>
    </xf>
    <xf numFmtId="49" fontId="5" fillId="0" borderId="1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" fillId="0" borderId="12" xfId="0" applyFont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15"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"/>
  <sheetViews>
    <sheetView workbookViewId="0">
      <selection sqref="A1:BA1"/>
    </sheetView>
  </sheetViews>
  <sheetFormatPr defaultRowHeight="12.75"/>
  <cols>
    <col min="1" max="53" width="2.28515625" style="44" customWidth="1"/>
    <col min="54" max="56" width="3.7109375" style="44" customWidth="1"/>
    <col min="57" max="250" width="9.140625" style="44"/>
    <col min="251" max="304" width="3.7109375" style="44" customWidth="1"/>
    <col min="305" max="305" width="5.7109375" style="44" customWidth="1"/>
    <col min="306" max="306" width="3.7109375" style="44" customWidth="1"/>
    <col min="307" max="308" width="8.7109375" style="44" customWidth="1"/>
    <col min="309" max="309" width="3.7109375" style="44" customWidth="1"/>
    <col min="310" max="310" width="5.7109375" style="44" customWidth="1"/>
    <col min="311" max="312" width="3.7109375" style="44" customWidth="1"/>
    <col min="313" max="506" width="9.140625" style="44"/>
    <col min="507" max="560" width="3.7109375" style="44" customWidth="1"/>
    <col min="561" max="561" width="5.7109375" style="44" customWidth="1"/>
    <col min="562" max="562" width="3.7109375" style="44" customWidth="1"/>
    <col min="563" max="564" width="8.7109375" style="44" customWidth="1"/>
    <col min="565" max="565" width="3.7109375" style="44" customWidth="1"/>
    <col min="566" max="566" width="5.7109375" style="44" customWidth="1"/>
    <col min="567" max="568" width="3.7109375" style="44" customWidth="1"/>
    <col min="569" max="762" width="9.140625" style="44"/>
    <col min="763" max="816" width="3.7109375" style="44" customWidth="1"/>
    <col min="817" max="817" width="5.7109375" style="44" customWidth="1"/>
    <col min="818" max="818" width="3.7109375" style="44" customWidth="1"/>
    <col min="819" max="820" width="8.7109375" style="44" customWidth="1"/>
    <col min="821" max="821" width="3.7109375" style="44" customWidth="1"/>
    <col min="822" max="822" width="5.7109375" style="44" customWidth="1"/>
    <col min="823" max="824" width="3.7109375" style="44" customWidth="1"/>
    <col min="825" max="1018" width="9.140625" style="44"/>
    <col min="1019" max="1072" width="3.7109375" style="44" customWidth="1"/>
    <col min="1073" max="1073" width="5.7109375" style="44" customWidth="1"/>
    <col min="1074" max="1074" width="3.7109375" style="44" customWidth="1"/>
    <col min="1075" max="1076" width="8.7109375" style="44" customWidth="1"/>
    <col min="1077" max="1077" width="3.7109375" style="44" customWidth="1"/>
    <col min="1078" max="1078" width="5.7109375" style="44" customWidth="1"/>
    <col min="1079" max="1080" width="3.7109375" style="44" customWidth="1"/>
    <col min="1081" max="1274" width="9.140625" style="44"/>
    <col min="1275" max="1328" width="3.7109375" style="44" customWidth="1"/>
    <col min="1329" max="1329" width="5.7109375" style="44" customWidth="1"/>
    <col min="1330" max="1330" width="3.7109375" style="44" customWidth="1"/>
    <col min="1331" max="1332" width="8.7109375" style="44" customWidth="1"/>
    <col min="1333" max="1333" width="3.7109375" style="44" customWidth="1"/>
    <col min="1334" max="1334" width="5.7109375" style="44" customWidth="1"/>
    <col min="1335" max="1336" width="3.7109375" style="44" customWidth="1"/>
    <col min="1337" max="1530" width="9.140625" style="44"/>
    <col min="1531" max="1584" width="3.7109375" style="44" customWidth="1"/>
    <col min="1585" max="1585" width="5.7109375" style="44" customWidth="1"/>
    <col min="1586" max="1586" width="3.7109375" style="44" customWidth="1"/>
    <col min="1587" max="1588" width="8.7109375" style="44" customWidth="1"/>
    <col min="1589" max="1589" width="3.7109375" style="44" customWidth="1"/>
    <col min="1590" max="1590" width="5.7109375" style="44" customWidth="1"/>
    <col min="1591" max="1592" width="3.7109375" style="44" customWidth="1"/>
    <col min="1593" max="1786" width="9.140625" style="44"/>
    <col min="1787" max="1840" width="3.7109375" style="44" customWidth="1"/>
    <col min="1841" max="1841" width="5.7109375" style="44" customWidth="1"/>
    <col min="1842" max="1842" width="3.7109375" style="44" customWidth="1"/>
    <col min="1843" max="1844" width="8.7109375" style="44" customWidth="1"/>
    <col min="1845" max="1845" width="3.7109375" style="44" customWidth="1"/>
    <col min="1846" max="1846" width="5.7109375" style="44" customWidth="1"/>
    <col min="1847" max="1848" width="3.7109375" style="44" customWidth="1"/>
    <col min="1849" max="2042" width="9.140625" style="44"/>
    <col min="2043" max="2096" width="3.7109375" style="44" customWidth="1"/>
    <col min="2097" max="2097" width="5.7109375" style="44" customWidth="1"/>
    <col min="2098" max="2098" width="3.7109375" style="44" customWidth="1"/>
    <col min="2099" max="2100" width="8.7109375" style="44" customWidth="1"/>
    <col min="2101" max="2101" width="3.7109375" style="44" customWidth="1"/>
    <col min="2102" max="2102" width="5.7109375" style="44" customWidth="1"/>
    <col min="2103" max="2104" width="3.7109375" style="44" customWidth="1"/>
    <col min="2105" max="2298" width="9.140625" style="44"/>
    <col min="2299" max="2352" width="3.7109375" style="44" customWidth="1"/>
    <col min="2353" max="2353" width="5.7109375" style="44" customWidth="1"/>
    <col min="2354" max="2354" width="3.7109375" style="44" customWidth="1"/>
    <col min="2355" max="2356" width="8.7109375" style="44" customWidth="1"/>
    <col min="2357" max="2357" width="3.7109375" style="44" customWidth="1"/>
    <col min="2358" max="2358" width="5.7109375" style="44" customWidth="1"/>
    <col min="2359" max="2360" width="3.7109375" style="44" customWidth="1"/>
    <col min="2361" max="2554" width="9.140625" style="44"/>
    <col min="2555" max="2608" width="3.7109375" style="44" customWidth="1"/>
    <col min="2609" max="2609" width="5.7109375" style="44" customWidth="1"/>
    <col min="2610" max="2610" width="3.7109375" style="44" customWidth="1"/>
    <col min="2611" max="2612" width="8.7109375" style="44" customWidth="1"/>
    <col min="2613" max="2613" width="3.7109375" style="44" customWidth="1"/>
    <col min="2614" max="2614" width="5.7109375" style="44" customWidth="1"/>
    <col min="2615" max="2616" width="3.7109375" style="44" customWidth="1"/>
    <col min="2617" max="2810" width="9.140625" style="44"/>
    <col min="2811" max="2864" width="3.7109375" style="44" customWidth="1"/>
    <col min="2865" max="2865" width="5.7109375" style="44" customWidth="1"/>
    <col min="2866" max="2866" width="3.7109375" style="44" customWidth="1"/>
    <col min="2867" max="2868" width="8.7109375" style="44" customWidth="1"/>
    <col min="2869" max="2869" width="3.7109375" style="44" customWidth="1"/>
    <col min="2870" max="2870" width="5.7109375" style="44" customWidth="1"/>
    <col min="2871" max="2872" width="3.7109375" style="44" customWidth="1"/>
    <col min="2873" max="3066" width="9.140625" style="44"/>
    <col min="3067" max="3120" width="3.7109375" style="44" customWidth="1"/>
    <col min="3121" max="3121" width="5.7109375" style="44" customWidth="1"/>
    <col min="3122" max="3122" width="3.7109375" style="44" customWidth="1"/>
    <col min="3123" max="3124" width="8.7109375" style="44" customWidth="1"/>
    <col min="3125" max="3125" width="3.7109375" style="44" customWidth="1"/>
    <col min="3126" max="3126" width="5.7109375" style="44" customWidth="1"/>
    <col min="3127" max="3128" width="3.7109375" style="44" customWidth="1"/>
    <col min="3129" max="3322" width="9.140625" style="44"/>
    <col min="3323" max="3376" width="3.7109375" style="44" customWidth="1"/>
    <col min="3377" max="3377" width="5.7109375" style="44" customWidth="1"/>
    <col min="3378" max="3378" width="3.7109375" style="44" customWidth="1"/>
    <col min="3379" max="3380" width="8.7109375" style="44" customWidth="1"/>
    <col min="3381" max="3381" width="3.7109375" style="44" customWidth="1"/>
    <col min="3382" max="3382" width="5.7109375" style="44" customWidth="1"/>
    <col min="3383" max="3384" width="3.7109375" style="44" customWidth="1"/>
    <col min="3385" max="3578" width="9.140625" style="44"/>
    <col min="3579" max="3632" width="3.7109375" style="44" customWidth="1"/>
    <col min="3633" max="3633" width="5.7109375" style="44" customWidth="1"/>
    <col min="3634" max="3634" width="3.7109375" style="44" customWidth="1"/>
    <col min="3635" max="3636" width="8.7109375" style="44" customWidth="1"/>
    <col min="3637" max="3637" width="3.7109375" style="44" customWidth="1"/>
    <col min="3638" max="3638" width="5.7109375" style="44" customWidth="1"/>
    <col min="3639" max="3640" width="3.7109375" style="44" customWidth="1"/>
    <col min="3641" max="3834" width="9.140625" style="44"/>
    <col min="3835" max="3888" width="3.7109375" style="44" customWidth="1"/>
    <col min="3889" max="3889" width="5.7109375" style="44" customWidth="1"/>
    <col min="3890" max="3890" width="3.7109375" style="44" customWidth="1"/>
    <col min="3891" max="3892" width="8.7109375" style="44" customWidth="1"/>
    <col min="3893" max="3893" width="3.7109375" style="44" customWidth="1"/>
    <col min="3894" max="3894" width="5.7109375" style="44" customWidth="1"/>
    <col min="3895" max="3896" width="3.7109375" style="44" customWidth="1"/>
    <col min="3897" max="4090" width="9.140625" style="44"/>
    <col min="4091" max="4144" width="3.7109375" style="44" customWidth="1"/>
    <col min="4145" max="4145" width="5.7109375" style="44" customWidth="1"/>
    <col min="4146" max="4146" width="3.7109375" style="44" customWidth="1"/>
    <col min="4147" max="4148" width="8.7109375" style="44" customWidth="1"/>
    <col min="4149" max="4149" width="3.7109375" style="44" customWidth="1"/>
    <col min="4150" max="4150" width="5.7109375" style="44" customWidth="1"/>
    <col min="4151" max="4152" width="3.7109375" style="44" customWidth="1"/>
    <col min="4153" max="4346" width="9.140625" style="44"/>
    <col min="4347" max="4400" width="3.7109375" style="44" customWidth="1"/>
    <col min="4401" max="4401" width="5.7109375" style="44" customWidth="1"/>
    <col min="4402" max="4402" width="3.7109375" style="44" customWidth="1"/>
    <col min="4403" max="4404" width="8.7109375" style="44" customWidth="1"/>
    <col min="4405" max="4405" width="3.7109375" style="44" customWidth="1"/>
    <col min="4406" max="4406" width="5.7109375" style="44" customWidth="1"/>
    <col min="4407" max="4408" width="3.7109375" style="44" customWidth="1"/>
    <col min="4409" max="4602" width="9.140625" style="44"/>
    <col min="4603" max="4656" width="3.7109375" style="44" customWidth="1"/>
    <col min="4657" max="4657" width="5.7109375" style="44" customWidth="1"/>
    <col min="4658" max="4658" width="3.7109375" style="44" customWidth="1"/>
    <col min="4659" max="4660" width="8.7109375" style="44" customWidth="1"/>
    <col min="4661" max="4661" width="3.7109375" style="44" customWidth="1"/>
    <col min="4662" max="4662" width="5.7109375" style="44" customWidth="1"/>
    <col min="4663" max="4664" width="3.7109375" style="44" customWidth="1"/>
    <col min="4665" max="4858" width="9.140625" style="44"/>
    <col min="4859" max="4912" width="3.7109375" style="44" customWidth="1"/>
    <col min="4913" max="4913" width="5.7109375" style="44" customWidth="1"/>
    <col min="4914" max="4914" width="3.7109375" style="44" customWidth="1"/>
    <col min="4915" max="4916" width="8.7109375" style="44" customWidth="1"/>
    <col min="4917" max="4917" width="3.7109375" style="44" customWidth="1"/>
    <col min="4918" max="4918" width="5.7109375" style="44" customWidth="1"/>
    <col min="4919" max="4920" width="3.7109375" style="44" customWidth="1"/>
    <col min="4921" max="5114" width="9.140625" style="44"/>
    <col min="5115" max="5168" width="3.7109375" style="44" customWidth="1"/>
    <col min="5169" max="5169" width="5.7109375" style="44" customWidth="1"/>
    <col min="5170" max="5170" width="3.7109375" style="44" customWidth="1"/>
    <col min="5171" max="5172" width="8.7109375" style="44" customWidth="1"/>
    <col min="5173" max="5173" width="3.7109375" style="44" customWidth="1"/>
    <col min="5174" max="5174" width="5.7109375" style="44" customWidth="1"/>
    <col min="5175" max="5176" width="3.7109375" style="44" customWidth="1"/>
    <col min="5177" max="5370" width="9.140625" style="44"/>
    <col min="5371" max="5424" width="3.7109375" style="44" customWidth="1"/>
    <col min="5425" max="5425" width="5.7109375" style="44" customWidth="1"/>
    <col min="5426" max="5426" width="3.7109375" style="44" customWidth="1"/>
    <col min="5427" max="5428" width="8.7109375" style="44" customWidth="1"/>
    <col min="5429" max="5429" width="3.7109375" style="44" customWidth="1"/>
    <col min="5430" max="5430" width="5.7109375" style="44" customWidth="1"/>
    <col min="5431" max="5432" width="3.7109375" style="44" customWidth="1"/>
    <col min="5433" max="5626" width="9.140625" style="44"/>
    <col min="5627" max="5680" width="3.7109375" style="44" customWidth="1"/>
    <col min="5681" max="5681" width="5.7109375" style="44" customWidth="1"/>
    <col min="5682" max="5682" width="3.7109375" style="44" customWidth="1"/>
    <col min="5683" max="5684" width="8.7109375" style="44" customWidth="1"/>
    <col min="5685" max="5685" width="3.7109375" style="44" customWidth="1"/>
    <col min="5686" max="5686" width="5.7109375" style="44" customWidth="1"/>
    <col min="5687" max="5688" width="3.7109375" style="44" customWidth="1"/>
    <col min="5689" max="5882" width="9.140625" style="44"/>
    <col min="5883" max="5936" width="3.7109375" style="44" customWidth="1"/>
    <col min="5937" max="5937" width="5.7109375" style="44" customWidth="1"/>
    <col min="5938" max="5938" width="3.7109375" style="44" customWidth="1"/>
    <col min="5939" max="5940" width="8.7109375" style="44" customWidth="1"/>
    <col min="5941" max="5941" width="3.7109375" style="44" customWidth="1"/>
    <col min="5942" max="5942" width="5.7109375" style="44" customWidth="1"/>
    <col min="5943" max="5944" width="3.7109375" style="44" customWidth="1"/>
    <col min="5945" max="6138" width="9.140625" style="44"/>
    <col min="6139" max="6192" width="3.7109375" style="44" customWidth="1"/>
    <col min="6193" max="6193" width="5.7109375" style="44" customWidth="1"/>
    <col min="6194" max="6194" width="3.7109375" style="44" customWidth="1"/>
    <col min="6195" max="6196" width="8.7109375" style="44" customWidth="1"/>
    <col min="6197" max="6197" width="3.7109375" style="44" customWidth="1"/>
    <col min="6198" max="6198" width="5.7109375" style="44" customWidth="1"/>
    <col min="6199" max="6200" width="3.7109375" style="44" customWidth="1"/>
    <col min="6201" max="6394" width="9.140625" style="44"/>
    <col min="6395" max="6448" width="3.7109375" style="44" customWidth="1"/>
    <col min="6449" max="6449" width="5.7109375" style="44" customWidth="1"/>
    <col min="6450" max="6450" width="3.7109375" style="44" customWidth="1"/>
    <col min="6451" max="6452" width="8.7109375" style="44" customWidth="1"/>
    <col min="6453" max="6453" width="3.7109375" style="44" customWidth="1"/>
    <col min="6454" max="6454" width="5.7109375" style="44" customWidth="1"/>
    <col min="6455" max="6456" width="3.7109375" style="44" customWidth="1"/>
    <col min="6457" max="6650" width="9.140625" style="44"/>
    <col min="6651" max="6704" width="3.7109375" style="44" customWidth="1"/>
    <col min="6705" max="6705" width="5.7109375" style="44" customWidth="1"/>
    <col min="6706" max="6706" width="3.7109375" style="44" customWidth="1"/>
    <col min="6707" max="6708" width="8.7109375" style="44" customWidth="1"/>
    <col min="6709" max="6709" width="3.7109375" style="44" customWidth="1"/>
    <col min="6710" max="6710" width="5.7109375" style="44" customWidth="1"/>
    <col min="6711" max="6712" width="3.7109375" style="44" customWidth="1"/>
    <col min="6713" max="6906" width="9.140625" style="44"/>
    <col min="6907" max="6960" width="3.7109375" style="44" customWidth="1"/>
    <col min="6961" max="6961" width="5.7109375" style="44" customWidth="1"/>
    <col min="6962" max="6962" width="3.7109375" style="44" customWidth="1"/>
    <col min="6963" max="6964" width="8.7109375" style="44" customWidth="1"/>
    <col min="6965" max="6965" width="3.7109375" style="44" customWidth="1"/>
    <col min="6966" max="6966" width="5.7109375" style="44" customWidth="1"/>
    <col min="6967" max="6968" width="3.7109375" style="44" customWidth="1"/>
    <col min="6969" max="7162" width="9.140625" style="44"/>
    <col min="7163" max="7216" width="3.7109375" style="44" customWidth="1"/>
    <col min="7217" max="7217" width="5.7109375" style="44" customWidth="1"/>
    <col min="7218" max="7218" width="3.7109375" style="44" customWidth="1"/>
    <col min="7219" max="7220" width="8.7109375" style="44" customWidth="1"/>
    <col min="7221" max="7221" width="3.7109375" style="44" customWidth="1"/>
    <col min="7222" max="7222" width="5.7109375" style="44" customWidth="1"/>
    <col min="7223" max="7224" width="3.7109375" style="44" customWidth="1"/>
    <col min="7225" max="7418" width="9.140625" style="44"/>
    <col min="7419" max="7472" width="3.7109375" style="44" customWidth="1"/>
    <col min="7473" max="7473" width="5.7109375" style="44" customWidth="1"/>
    <col min="7474" max="7474" width="3.7109375" style="44" customWidth="1"/>
    <col min="7475" max="7476" width="8.7109375" style="44" customWidth="1"/>
    <col min="7477" max="7477" width="3.7109375" style="44" customWidth="1"/>
    <col min="7478" max="7478" width="5.7109375" style="44" customWidth="1"/>
    <col min="7479" max="7480" width="3.7109375" style="44" customWidth="1"/>
    <col min="7481" max="7674" width="9.140625" style="44"/>
    <col min="7675" max="7728" width="3.7109375" style="44" customWidth="1"/>
    <col min="7729" max="7729" width="5.7109375" style="44" customWidth="1"/>
    <col min="7730" max="7730" width="3.7109375" style="44" customWidth="1"/>
    <col min="7731" max="7732" width="8.7109375" style="44" customWidth="1"/>
    <col min="7733" max="7733" width="3.7109375" style="44" customWidth="1"/>
    <col min="7734" max="7734" width="5.7109375" style="44" customWidth="1"/>
    <col min="7735" max="7736" width="3.7109375" style="44" customWidth="1"/>
    <col min="7737" max="7930" width="9.140625" style="44"/>
    <col min="7931" max="7984" width="3.7109375" style="44" customWidth="1"/>
    <col min="7985" max="7985" width="5.7109375" style="44" customWidth="1"/>
    <col min="7986" max="7986" width="3.7109375" style="44" customWidth="1"/>
    <col min="7987" max="7988" width="8.7109375" style="44" customWidth="1"/>
    <col min="7989" max="7989" width="3.7109375" style="44" customWidth="1"/>
    <col min="7990" max="7990" width="5.7109375" style="44" customWidth="1"/>
    <col min="7991" max="7992" width="3.7109375" style="44" customWidth="1"/>
    <col min="7993" max="8186" width="9.140625" style="44"/>
    <col min="8187" max="8240" width="3.7109375" style="44" customWidth="1"/>
    <col min="8241" max="8241" width="5.7109375" style="44" customWidth="1"/>
    <col min="8242" max="8242" width="3.7109375" style="44" customWidth="1"/>
    <col min="8243" max="8244" width="8.7109375" style="44" customWidth="1"/>
    <col min="8245" max="8245" width="3.7109375" style="44" customWidth="1"/>
    <col min="8246" max="8246" width="5.7109375" style="44" customWidth="1"/>
    <col min="8247" max="8248" width="3.7109375" style="44" customWidth="1"/>
    <col min="8249" max="8442" width="9.140625" style="44"/>
    <col min="8443" max="8496" width="3.7109375" style="44" customWidth="1"/>
    <col min="8497" max="8497" width="5.7109375" style="44" customWidth="1"/>
    <col min="8498" max="8498" width="3.7109375" style="44" customWidth="1"/>
    <col min="8499" max="8500" width="8.7109375" style="44" customWidth="1"/>
    <col min="8501" max="8501" width="3.7109375" style="44" customWidth="1"/>
    <col min="8502" max="8502" width="5.7109375" style="44" customWidth="1"/>
    <col min="8503" max="8504" width="3.7109375" style="44" customWidth="1"/>
    <col min="8505" max="8698" width="9.140625" style="44"/>
    <col min="8699" max="8752" width="3.7109375" style="44" customWidth="1"/>
    <col min="8753" max="8753" width="5.7109375" style="44" customWidth="1"/>
    <col min="8754" max="8754" width="3.7109375" style="44" customWidth="1"/>
    <col min="8755" max="8756" width="8.7109375" style="44" customWidth="1"/>
    <col min="8757" max="8757" width="3.7109375" style="44" customWidth="1"/>
    <col min="8758" max="8758" width="5.7109375" style="44" customWidth="1"/>
    <col min="8759" max="8760" width="3.7109375" style="44" customWidth="1"/>
    <col min="8761" max="8954" width="9.140625" style="44"/>
    <col min="8955" max="9008" width="3.7109375" style="44" customWidth="1"/>
    <col min="9009" max="9009" width="5.7109375" style="44" customWidth="1"/>
    <col min="9010" max="9010" width="3.7109375" style="44" customWidth="1"/>
    <col min="9011" max="9012" width="8.7109375" style="44" customWidth="1"/>
    <col min="9013" max="9013" width="3.7109375" style="44" customWidth="1"/>
    <col min="9014" max="9014" width="5.7109375" style="44" customWidth="1"/>
    <col min="9015" max="9016" width="3.7109375" style="44" customWidth="1"/>
    <col min="9017" max="9210" width="9.140625" style="44"/>
    <col min="9211" max="9264" width="3.7109375" style="44" customWidth="1"/>
    <col min="9265" max="9265" width="5.7109375" style="44" customWidth="1"/>
    <col min="9266" max="9266" width="3.7109375" style="44" customWidth="1"/>
    <col min="9267" max="9268" width="8.7109375" style="44" customWidth="1"/>
    <col min="9269" max="9269" width="3.7109375" style="44" customWidth="1"/>
    <col min="9270" max="9270" width="5.7109375" style="44" customWidth="1"/>
    <col min="9271" max="9272" width="3.7109375" style="44" customWidth="1"/>
    <col min="9273" max="9466" width="9.140625" style="44"/>
    <col min="9467" max="9520" width="3.7109375" style="44" customWidth="1"/>
    <col min="9521" max="9521" width="5.7109375" style="44" customWidth="1"/>
    <col min="9522" max="9522" width="3.7109375" style="44" customWidth="1"/>
    <col min="9523" max="9524" width="8.7109375" style="44" customWidth="1"/>
    <col min="9525" max="9525" width="3.7109375" style="44" customWidth="1"/>
    <col min="9526" max="9526" width="5.7109375" style="44" customWidth="1"/>
    <col min="9527" max="9528" width="3.7109375" style="44" customWidth="1"/>
    <col min="9529" max="9722" width="9.140625" style="44"/>
    <col min="9723" max="9776" width="3.7109375" style="44" customWidth="1"/>
    <col min="9777" max="9777" width="5.7109375" style="44" customWidth="1"/>
    <col min="9778" max="9778" width="3.7109375" style="44" customWidth="1"/>
    <col min="9779" max="9780" width="8.7109375" style="44" customWidth="1"/>
    <col min="9781" max="9781" width="3.7109375" style="44" customWidth="1"/>
    <col min="9782" max="9782" width="5.7109375" style="44" customWidth="1"/>
    <col min="9783" max="9784" width="3.7109375" style="44" customWidth="1"/>
    <col min="9785" max="9978" width="9.140625" style="44"/>
    <col min="9979" max="10032" width="3.7109375" style="44" customWidth="1"/>
    <col min="10033" max="10033" width="5.7109375" style="44" customWidth="1"/>
    <col min="10034" max="10034" width="3.7109375" style="44" customWidth="1"/>
    <col min="10035" max="10036" width="8.7109375" style="44" customWidth="1"/>
    <col min="10037" max="10037" width="3.7109375" style="44" customWidth="1"/>
    <col min="10038" max="10038" width="5.7109375" style="44" customWidth="1"/>
    <col min="10039" max="10040" width="3.7109375" style="44" customWidth="1"/>
    <col min="10041" max="10234" width="9.140625" style="44"/>
    <col min="10235" max="10288" width="3.7109375" style="44" customWidth="1"/>
    <col min="10289" max="10289" width="5.7109375" style="44" customWidth="1"/>
    <col min="10290" max="10290" width="3.7109375" style="44" customWidth="1"/>
    <col min="10291" max="10292" width="8.7109375" style="44" customWidth="1"/>
    <col min="10293" max="10293" width="3.7109375" style="44" customWidth="1"/>
    <col min="10294" max="10294" width="5.7109375" style="44" customWidth="1"/>
    <col min="10295" max="10296" width="3.7109375" style="44" customWidth="1"/>
    <col min="10297" max="10490" width="9.140625" style="44"/>
    <col min="10491" max="10544" width="3.7109375" style="44" customWidth="1"/>
    <col min="10545" max="10545" width="5.7109375" style="44" customWidth="1"/>
    <col min="10546" max="10546" width="3.7109375" style="44" customWidth="1"/>
    <col min="10547" max="10548" width="8.7109375" style="44" customWidth="1"/>
    <col min="10549" max="10549" width="3.7109375" style="44" customWidth="1"/>
    <col min="10550" max="10550" width="5.7109375" style="44" customWidth="1"/>
    <col min="10551" max="10552" width="3.7109375" style="44" customWidth="1"/>
    <col min="10553" max="10746" width="9.140625" style="44"/>
    <col min="10747" max="10800" width="3.7109375" style="44" customWidth="1"/>
    <col min="10801" max="10801" width="5.7109375" style="44" customWidth="1"/>
    <col min="10802" max="10802" width="3.7109375" style="44" customWidth="1"/>
    <col min="10803" max="10804" width="8.7109375" style="44" customWidth="1"/>
    <col min="10805" max="10805" width="3.7109375" style="44" customWidth="1"/>
    <col min="10806" max="10806" width="5.7109375" style="44" customWidth="1"/>
    <col min="10807" max="10808" width="3.7109375" style="44" customWidth="1"/>
    <col min="10809" max="11002" width="9.140625" style="44"/>
    <col min="11003" max="11056" width="3.7109375" style="44" customWidth="1"/>
    <col min="11057" max="11057" width="5.7109375" style="44" customWidth="1"/>
    <col min="11058" max="11058" width="3.7109375" style="44" customWidth="1"/>
    <col min="11059" max="11060" width="8.7109375" style="44" customWidth="1"/>
    <col min="11061" max="11061" width="3.7109375" style="44" customWidth="1"/>
    <col min="11062" max="11062" width="5.7109375" style="44" customWidth="1"/>
    <col min="11063" max="11064" width="3.7109375" style="44" customWidth="1"/>
    <col min="11065" max="11258" width="9.140625" style="44"/>
    <col min="11259" max="11312" width="3.7109375" style="44" customWidth="1"/>
    <col min="11313" max="11313" width="5.7109375" style="44" customWidth="1"/>
    <col min="11314" max="11314" width="3.7109375" style="44" customWidth="1"/>
    <col min="11315" max="11316" width="8.7109375" style="44" customWidth="1"/>
    <col min="11317" max="11317" width="3.7109375" style="44" customWidth="1"/>
    <col min="11318" max="11318" width="5.7109375" style="44" customWidth="1"/>
    <col min="11319" max="11320" width="3.7109375" style="44" customWidth="1"/>
    <col min="11321" max="11514" width="9.140625" style="44"/>
    <col min="11515" max="11568" width="3.7109375" style="44" customWidth="1"/>
    <col min="11569" max="11569" width="5.7109375" style="44" customWidth="1"/>
    <col min="11570" max="11570" width="3.7109375" style="44" customWidth="1"/>
    <col min="11571" max="11572" width="8.7109375" style="44" customWidth="1"/>
    <col min="11573" max="11573" width="3.7109375" style="44" customWidth="1"/>
    <col min="11574" max="11574" width="5.7109375" style="44" customWidth="1"/>
    <col min="11575" max="11576" width="3.7109375" style="44" customWidth="1"/>
    <col min="11577" max="11770" width="9.140625" style="44"/>
    <col min="11771" max="11824" width="3.7109375" style="44" customWidth="1"/>
    <col min="11825" max="11825" width="5.7109375" style="44" customWidth="1"/>
    <col min="11826" max="11826" width="3.7109375" style="44" customWidth="1"/>
    <col min="11827" max="11828" width="8.7109375" style="44" customWidth="1"/>
    <col min="11829" max="11829" width="3.7109375" style="44" customWidth="1"/>
    <col min="11830" max="11830" width="5.7109375" style="44" customWidth="1"/>
    <col min="11831" max="11832" width="3.7109375" style="44" customWidth="1"/>
    <col min="11833" max="12026" width="9.140625" style="44"/>
    <col min="12027" max="12080" width="3.7109375" style="44" customWidth="1"/>
    <col min="12081" max="12081" width="5.7109375" style="44" customWidth="1"/>
    <col min="12082" max="12082" width="3.7109375" style="44" customWidth="1"/>
    <col min="12083" max="12084" width="8.7109375" style="44" customWidth="1"/>
    <col min="12085" max="12085" width="3.7109375" style="44" customWidth="1"/>
    <col min="12086" max="12086" width="5.7109375" style="44" customWidth="1"/>
    <col min="12087" max="12088" width="3.7109375" style="44" customWidth="1"/>
    <col min="12089" max="12282" width="9.140625" style="44"/>
    <col min="12283" max="12336" width="3.7109375" style="44" customWidth="1"/>
    <col min="12337" max="12337" width="5.7109375" style="44" customWidth="1"/>
    <col min="12338" max="12338" width="3.7109375" style="44" customWidth="1"/>
    <col min="12339" max="12340" width="8.7109375" style="44" customWidth="1"/>
    <col min="12341" max="12341" width="3.7109375" style="44" customWidth="1"/>
    <col min="12342" max="12342" width="5.7109375" style="44" customWidth="1"/>
    <col min="12343" max="12344" width="3.7109375" style="44" customWidth="1"/>
    <col min="12345" max="12538" width="9.140625" style="44"/>
    <col min="12539" max="12592" width="3.7109375" style="44" customWidth="1"/>
    <col min="12593" max="12593" width="5.7109375" style="44" customWidth="1"/>
    <col min="12594" max="12594" width="3.7109375" style="44" customWidth="1"/>
    <col min="12595" max="12596" width="8.7109375" style="44" customWidth="1"/>
    <col min="12597" max="12597" width="3.7109375" style="44" customWidth="1"/>
    <col min="12598" max="12598" width="5.7109375" style="44" customWidth="1"/>
    <col min="12599" max="12600" width="3.7109375" style="44" customWidth="1"/>
    <col min="12601" max="12794" width="9.140625" style="44"/>
    <col min="12795" max="12848" width="3.7109375" style="44" customWidth="1"/>
    <col min="12849" max="12849" width="5.7109375" style="44" customWidth="1"/>
    <col min="12850" max="12850" width="3.7109375" style="44" customWidth="1"/>
    <col min="12851" max="12852" width="8.7109375" style="44" customWidth="1"/>
    <col min="12853" max="12853" width="3.7109375" style="44" customWidth="1"/>
    <col min="12854" max="12854" width="5.7109375" style="44" customWidth="1"/>
    <col min="12855" max="12856" width="3.7109375" style="44" customWidth="1"/>
    <col min="12857" max="13050" width="9.140625" style="44"/>
    <col min="13051" max="13104" width="3.7109375" style="44" customWidth="1"/>
    <col min="13105" max="13105" width="5.7109375" style="44" customWidth="1"/>
    <col min="13106" max="13106" width="3.7109375" style="44" customWidth="1"/>
    <col min="13107" max="13108" width="8.7109375" style="44" customWidth="1"/>
    <col min="13109" max="13109" width="3.7109375" style="44" customWidth="1"/>
    <col min="13110" max="13110" width="5.7109375" style="44" customWidth="1"/>
    <col min="13111" max="13112" width="3.7109375" style="44" customWidth="1"/>
    <col min="13113" max="13306" width="9.140625" style="44"/>
    <col min="13307" max="13360" width="3.7109375" style="44" customWidth="1"/>
    <col min="13361" max="13361" width="5.7109375" style="44" customWidth="1"/>
    <col min="13362" max="13362" width="3.7109375" style="44" customWidth="1"/>
    <col min="13363" max="13364" width="8.7109375" style="44" customWidth="1"/>
    <col min="13365" max="13365" width="3.7109375" style="44" customWidth="1"/>
    <col min="13366" max="13366" width="5.7109375" style="44" customWidth="1"/>
    <col min="13367" max="13368" width="3.7109375" style="44" customWidth="1"/>
    <col min="13369" max="13562" width="9.140625" style="44"/>
    <col min="13563" max="13616" width="3.7109375" style="44" customWidth="1"/>
    <col min="13617" max="13617" width="5.7109375" style="44" customWidth="1"/>
    <col min="13618" max="13618" width="3.7109375" style="44" customWidth="1"/>
    <col min="13619" max="13620" width="8.7109375" style="44" customWidth="1"/>
    <col min="13621" max="13621" width="3.7109375" style="44" customWidth="1"/>
    <col min="13622" max="13622" width="5.7109375" style="44" customWidth="1"/>
    <col min="13623" max="13624" width="3.7109375" style="44" customWidth="1"/>
    <col min="13625" max="13818" width="9.140625" style="44"/>
    <col min="13819" max="13872" width="3.7109375" style="44" customWidth="1"/>
    <col min="13873" max="13873" width="5.7109375" style="44" customWidth="1"/>
    <col min="13874" max="13874" width="3.7109375" style="44" customWidth="1"/>
    <col min="13875" max="13876" width="8.7109375" style="44" customWidth="1"/>
    <col min="13877" max="13877" width="3.7109375" style="44" customWidth="1"/>
    <col min="13878" max="13878" width="5.7109375" style="44" customWidth="1"/>
    <col min="13879" max="13880" width="3.7109375" style="44" customWidth="1"/>
    <col min="13881" max="14074" width="9.140625" style="44"/>
    <col min="14075" max="14128" width="3.7109375" style="44" customWidth="1"/>
    <col min="14129" max="14129" width="5.7109375" style="44" customWidth="1"/>
    <col min="14130" max="14130" width="3.7109375" style="44" customWidth="1"/>
    <col min="14131" max="14132" width="8.7109375" style="44" customWidth="1"/>
    <col min="14133" max="14133" width="3.7109375" style="44" customWidth="1"/>
    <col min="14134" max="14134" width="5.7109375" style="44" customWidth="1"/>
    <col min="14135" max="14136" width="3.7109375" style="44" customWidth="1"/>
    <col min="14137" max="14330" width="9.140625" style="44"/>
    <col min="14331" max="14384" width="3.7109375" style="44" customWidth="1"/>
    <col min="14385" max="14385" width="5.7109375" style="44" customWidth="1"/>
    <col min="14386" max="14386" width="3.7109375" style="44" customWidth="1"/>
    <col min="14387" max="14388" width="8.7109375" style="44" customWidth="1"/>
    <col min="14389" max="14389" width="3.7109375" style="44" customWidth="1"/>
    <col min="14390" max="14390" width="5.7109375" style="44" customWidth="1"/>
    <col min="14391" max="14392" width="3.7109375" style="44" customWidth="1"/>
    <col min="14393" max="14586" width="9.140625" style="44"/>
    <col min="14587" max="14640" width="3.7109375" style="44" customWidth="1"/>
    <col min="14641" max="14641" width="5.7109375" style="44" customWidth="1"/>
    <col min="14642" max="14642" width="3.7109375" style="44" customWidth="1"/>
    <col min="14643" max="14644" width="8.7109375" style="44" customWidth="1"/>
    <col min="14645" max="14645" width="3.7109375" style="44" customWidth="1"/>
    <col min="14646" max="14646" width="5.7109375" style="44" customWidth="1"/>
    <col min="14647" max="14648" width="3.7109375" style="44" customWidth="1"/>
    <col min="14649" max="14842" width="9.140625" style="44"/>
    <col min="14843" max="14896" width="3.7109375" style="44" customWidth="1"/>
    <col min="14897" max="14897" width="5.7109375" style="44" customWidth="1"/>
    <col min="14898" max="14898" width="3.7109375" style="44" customWidth="1"/>
    <col min="14899" max="14900" width="8.7109375" style="44" customWidth="1"/>
    <col min="14901" max="14901" width="3.7109375" style="44" customWidth="1"/>
    <col min="14902" max="14902" width="5.7109375" style="44" customWidth="1"/>
    <col min="14903" max="14904" width="3.7109375" style="44" customWidth="1"/>
    <col min="14905" max="15098" width="9.140625" style="44"/>
    <col min="15099" max="15152" width="3.7109375" style="44" customWidth="1"/>
    <col min="15153" max="15153" width="5.7109375" style="44" customWidth="1"/>
    <col min="15154" max="15154" width="3.7109375" style="44" customWidth="1"/>
    <col min="15155" max="15156" width="8.7109375" style="44" customWidth="1"/>
    <col min="15157" max="15157" width="3.7109375" style="44" customWidth="1"/>
    <col min="15158" max="15158" width="5.7109375" style="44" customWidth="1"/>
    <col min="15159" max="15160" width="3.7109375" style="44" customWidth="1"/>
    <col min="15161" max="15354" width="9.140625" style="44"/>
    <col min="15355" max="15408" width="3.7109375" style="44" customWidth="1"/>
    <col min="15409" max="15409" width="5.7109375" style="44" customWidth="1"/>
    <col min="15410" max="15410" width="3.7109375" style="44" customWidth="1"/>
    <col min="15411" max="15412" width="8.7109375" style="44" customWidth="1"/>
    <col min="15413" max="15413" width="3.7109375" style="44" customWidth="1"/>
    <col min="15414" max="15414" width="5.7109375" style="44" customWidth="1"/>
    <col min="15415" max="15416" width="3.7109375" style="44" customWidth="1"/>
    <col min="15417" max="15610" width="9.140625" style="44"/>
    <col min="15611" max="15664" width="3.7109375" style="44" customWidth="1"/>
    <col min="15665" max="15665" width="5.7109375" style="44" customWidth="1"/>
    <col min="15666" max="15666" width="3.7109375" style="44" customWidth="1"/>
    <col min="15667" max="15668" width="8.7109375" style="44" customWidth="1"/>
    <col min="15669" max="15669" width="3.7109375" style="44" customWidth="1"/>
    <col min="15670" max="15670" width="5.7109375" style="44" customWidth="1"/>
    <col min="15671" max="15672" width="3.7109375" style="44" customWidth="1"/>
    <col min="15673" max="15866" width="9.140625" style="44"/>
    <col min="15867" max="15920" width="3.7109375" style="44" customWidth="1"/>
    <col min="15921" max="15921" width="5.7109375" style="44" customWidth="1"/>
    <col min="15922" max="15922" width="3.7109375" style="44" customWidth="1"/>
    <col min="15923" max="15924" width="8.7109375" style="44" customWidth="1"/>
    <col min="15925" max="15925" width="3.7109375" style="44" customWidth="1"/>
    <col min="15926" max="15926" width="5.7109375" style="44" customWidth="1"/>
    <col min="15927" max="15928" width="3.7109375" style="44" customWidth="1"/>
    <col min="15929" max="16122" width="9.140625" style="44"/>
    <col min="16123" max="16176" width="3.7109375" style="44" customWidth="1"/>
    <col min="16177" max="16177" width="5.7109375" style="44" customWidth="1"/>
    <col min="16178" max="16178" width="3.7109375" style="44" customWidth="1"/>
    <col min="16179" max="16180" width="8.7109375" style="44" customWidth="1"/>
    <col min="16181" max="16181" width="3.7109375" style="44" customWidth="1"/>
    <col min="16182" max="16182" width="5.7109375" style="44" customWidth="1"/>
    <col min="16183" max="16184" width="3.7109375" style="44" customWidth="1"/>
    <col min="16185" max="16384" width="9.140625" style="44"/>
  </cols>
  <sheetData>
    <row r="1" spans="1:53" s="42" customFormat="1" ht="18.75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</row>
    <row r="2" spans="1:53" s="42" customFormat="1" ht="19.5" thickBot="1"/>
    <row r="3" spans="1:53" ht="12.75" customHeight="1">
      <c r="A3" s="123" t="s">
        <v>1</v>
      </c>
      <c r="B3" s="126" t="s">
        <v>2</v>
      </c>
      <c r="C3" s="120"/>
      <c r="D3" s="120"/>
      <c r="E3" s="120"/>
      <c r="F3" s="43"/>
      <c r="G3" s="120" t="s">
        <v>3</v>
      </c>
      <c r="H3" s="120"/>
      <c r="I3" s="120"/>
      <c r="J3" s="43"/>
      <c r="K3" s="120" t="s">
        <v>4</v>
      </c>
      <c r="L3" s="120"/>
      <c r="M3" s="120"/>
      <c r="N3" s="120"/>
      <c r="O3" s="120" t="s">
        <v>5</v>
      </c>
      <c r="P3" s="120"/>
      <c r="Q3" s="120"/>
      <c r="R3" s="120"/>
      <c r="S3" s="43"/>
      <c r="T3" s="120" t="s">
        <v>6</v>
      </c>
      <c r="U3" s="120"/>
      <c r="V3" s="120"/>
      <c r="W3" s="43"/>
      <c r="X3" s="120" t="s">
        <v>7</v>
      </c>
      <c r="Y3" s="120"/>
      <c r="Z3" s="120"/>
      <c r="AA3" s="43"/>
      <c r="AB3" s="120" t="s">
        <v>8</v>
      </c>
      <c r="AC3" s="120"/>
      <c r="AD3" s="120"/>
      <c r="AE3" s="120"/>
      <c r="AF3" s="43"/>
      <c r="AG3" s="120" t="s">
        <v>9</v>
      </c>
      <c r="AH3" s="120"/>
      <c r="AI3" s="120"/>
      <c r="AJ3" s="43"/>
      <c r="AK3" s="120" t="s">
        <v>10</v>
      </c>
      <c r="AL3" s="120"/>
      <c r="AM3" s="120"/>
      <c r="AN3" s="120"/>
      <c r="AO3" s="120" t="s">
        <v>11</v>
      </c>
      <c r="AP3" s="120"/>
      <c r="AQ3" s="120"/>
      <c r="AR3" s="120"/>
      <c r="AS3" s="43"/>
      <c r="AT3" s="120" t="s">
        <v>12</v>
      </c>
      <c r="AU3" s="120"/>
      <c r="AV3" s="120"/>
      <c r="AW3" s="43"/>
      <c r="AX3" s="120" t="s">
        <v>13</v>
      </c>
      <c r="AY3" s="120"/>
      <c r="AZ3" s="120"/>
      <c r="BA3" s="127"/>
    </row>
    <row r="4" spans="1:53">
      <c r="A4" s="124"/>
      <c r="B4" s="45">
        <v>1</v>
      </c>
      <c r="C4" s="46">
        <v>8</v>
      </c>
      <c r="D4" s="46">
        <v>15</v>
      </c>
      <c r="E4" s="46">
        <v>22</v>
      </c>
      <c r="F4" s="46">
        <v>29</v>
      </c>
      <c r="G4" s="46">
        <v>6</v>
      </c>
      <c r="H4" s="46">
        <v>13</v>
      </c>
      <c r="I4" s="46">
        <v>20</v>
      </c>
      <c r="J4" s="46">
        <v>27</v>
      </c>
      <c r="K4" s="46">
        <v>3</v>
      </c>
      <c r="L4" s="46">
        <v>10</v>
      </c>
      <c r="M4" s="46">
        <v>17</v>
      </c>
      <c r="N4" s="46">
        <v>24</v>
      </c>
      <c r="O4" s="46">
        <v>1</v>
      </c>
      <c r="P4" s="46">
        <v>8</v>
      </c>
      <c r="Q4" s="46">
        <v>15</v>
      </c>
      <c r="R4" s="46">
        <v>22</v>
      </c>
      <c r="S4" s="46">
        <v>29</v>
      </c>
      <c r="T4" s="46">
        <v>5</v>
      </c>
      <c r="U4" s="46">
        <v>12</v>
      </c>
      <c r="V4" s="46">
        <v>19</v>
      </c>
      <c r="W4" s="46">
        <v>26</v>
      </c>
      <c r="X4" s="46">
        <v>2</v>
      </c>
      <c r="Y4" s="46">
        <v>9</v>
      </c>
      <c r="Z4" s="46">
        <v>16</v>
      </c>
      <c r="AA4" s="46">
        <v>23</v>
      </c>
      <c r="AB4" s="46">
        <v>2</v>
      </c>
      <c r="AC4" s="46">
        <v>9</v>
      </c>
      <c r="AD4" s="46">
        <v>16</v>
      </c>
      <c r="AE4" s="46">
        <v>23</v>
      </c>
      <c r="AF4" s="46">
        <v>30</v>
      </c>
      <c r="AG4" s="46">
        <v>6</v>
      </c>
      <c r="AH4" s="46">
        <v>13</v>
      </c>
      <c r="AI4" s="46">
        <v>20</v>
      </c>
      <c r="AJ4" s="46">
        <v>27</v>
      </c>
      <c r="AK4" s="46">
        <v>4</v>
      </c>
      <c r="AL4" s="46">
        <v>11</v>
      </c>
      <c r="AM4" s="46">
        <v>18</v>
      </c>
      <c r="AN4" s="46">
        <v>25</v>
      </c>
      <c r="AO4" s="46">
        <v>1</v>
      </c>
      <c r="AP4" s="46">
        <v>8</v>
      </c>
      <c r="AQ4" s="46">
        <v>15</v>
      </c>
      <c r="AR4" s="46">
        <v>22</v>
      </c>
      <c r="AS4" s="46">
        <v>29</v>
      </c>
      <c r="AT4" s="46">
        <v>6</v>
      </c>
      <c r="AU4" s="46">
        <v>13</v>
      </c>
      <c r="AV4" s="46">
        <v>20</v>
      </c>
      <c r="AW4" s="46">
        <v>27</v>
      </c>
      <c r="AX4" s="46">
        <v>3</v>
      </c>
      <c r="AY4" s="46">
        <v>10</v>
      </c>
      <c r="AZ4" s="46">
        <v>17</v>
      </c>
      <c r="BA4" s="47">
        <v>24</v>
      </c>
    </row>
    <row r="5" spans="1:53">
      <c r="A5" s="124"/>
      <c r="B5" s="48">
        <v>7</v>
      </c>
      <c r="C5" s="49">
        <v>14</v>
      </c>
      <c r="D5" s="49">
        <v>21</v>
      </c>
      <c r="E5" s="49">
        <v>28</v>
      </c>
      <c r="F5" s="49">
        <v>5</v>
      </c>
      <c r="G5" s="49">
        <v>12</v>
      </c>
      <c r="H5" s="49">
        <v>19</v>
      </c>
      <c r="I5" s="49">
        <v>26</v>
      </c>
      <c r="J5" s="49">
        <v>2</v>
      </c>
      <c r="K5" s="49">
        <v>9</v>
      </c>
      <c r="L5" s="49">
        <v>16</v>
      </c>
      <c r="M5" s="49">
        <v>23</v>
      </c>
      <c r="N5" s="49">
        <v>30</v>
      </c>
      <c r="O5" s="49">
        <v>7</v>
      </c>
      <c r="P5" s="49">
        <v>14</v>
      </c>
      <c r="Q5" s="49">
        <v>21</v>
      </c>
      <c r="R5" s="49">
        <v>28</v>
      </c>
      <c r="S5" s="49">
        <v>4</v>
      </c>
      <c r="T5" s="49">
        <v>11</v>
      </c>
      <c r="U5" s="49">
        <v>18</v>
      </c>
      <c r="V5" s="49">
        <v>25</v>
      </c>
      <c r="W5" s="49">
        <v>1</v>
      </c>
      <c r="X5" s="49">
        <v>8</v>
      </c>
      <c r="Y5" s="49">
        <v>15</v>
      </c>
      <c r="Z5" s="49">
        <v>22</v>
      </c>
      <c r="AA5" s="49">
        <v>1</v>
      </c>
      <c r="AB5" s="49">
        <v>8</v>
      </c>
      <c r="AC5" s="49">
        <v>15</v>
      </c>
      <c r="AD5" s="49">
        <v>22</v>
      </c>
      <c r="AE5" s="49">
        <v>29</v>
      </c>
      <c r="AF5" s="49">
        <v>5</v>
      </c>
      <c r="AG5" s="49">
        <v>12</v>
      </c>
      <c r="AH5" s="49">
        <v>19</v>
      </c>
      <c r="AI5" s="49">
        <v>26</v>
      </c>
      <c r="AJ5" s="49">
        <v>3</v>
      </c>
      <c r="AK5" s="49">
        <v>10</v>
      </c>
      <c r="AL5" s="49">
        <v>17</v>
      </c>
      <c r="AM5" s="49">
        <v>24</v>
      </c>
      <c r="AN5" s="49">
        <v>31</v>
      </c>
      <c r="AO5" s="49">
        <v>7</v>
      </c>
      <c r="AP5" s="49">
        <v>14</v>
      </c>
      <c r="AQ5" s="49">
        <v>21</v>
      </c>
      <c r="AR5" s="49">
        <v>28</v>
      </c>
      <c r="AS5" s="49">
        <v>5</v>
      </c>
      <c r="AT5" s="49">
        <v>12</v>
      </c>
      <c r="AU5" s="49">
        <v>19</v>
      </c>
      <c r="AV5" s="49">
        <v>26</v>
      </c>
      <c r="AW5" s="49">
        <v>2</v>
      </c>
      <c r="AX5" s="49">
        <v>9</v>
      </c>
      <c r="AY5" s="49">
        <v>16</v>
      </c>
      <c r="AZ5" s="49">
        <v>23</v>
      </c>
      <c r="BA5" s="50">
        <v>31</v>
      </c>
    </row>
    <row r="6" spans="1:53" s="54" customFormat="1" ht="13.5" thickBot="1">
      <c r="A6" s="125"/>
      <c r="B6" s="51">
        <v>1</v>
      </c>
      <c r="C6" s="52">
        <v>2</v>
      </c>
      <c r="D6" s="52">
        <v>3</v>
      </c>
      <c r="E6" s="52">
        <v>4</v>
      </c>
      <c r="F6" s="52">
        <v>5</v>
      </c>
      <c r="G6" s="52">
        <v>6</v>
      </c>
      <c r="H6" s="52">
        <v>7</v>
      </c>
      <c r="I6" s="52">
        <v>8</v>
      </c>
      <c r="J6" s="52">
        <v>9</v>
      </c>
      <c r="K6" s="52">
        <v>10</v>
      </c>
      <c r="L6" s="52">
        <v>11</v>
      </c>
      <c r="M6" s="52">
        <v>12</v>
      </c>
      <c r="N6" s="52">
        <v>13</v>
      </c>
      <c r="O6" s="52">
        <v>14</v>
      </c>
      <c r="P6" s="52">
        <v>15</v>
      </c>
      <c r="Q6" s="52">
        <v>16</v>
      </c>
      <c r="R6" s="52">
        <v>17</v>
      </c>
      <c r="S6" s="52">
        <v>18</v>
      </c>
      <c r="T6" s="52">
        <v>19</v>
      </c>
      <c r="U6" s="52">
        <v>20</v>
      </c>
      <c r="V6" s="52">
        <v>21</v>
      </c>
      <c r="W6" s="52">
        <v>22</v>
      </c>
      <c r="X6" s="52">
        <v>23</v>
      </c>
      <c r="Y6" s="52">
        <v>24</v>
      </c>
      <c r="Z6" s="52">
        <v>25</v>
      </c>
      <c r="AA6" s="52">
        <v>26</v>
      </c>
      <c r="AB6" s="52">
        <v>27</v>
      </c>
      <c r="AC6" s="52">
        <v>28</v>
      </c>
      <c r="AD6" s="52">
        <v>29</v>
      </c>
      <c r="AE6" s="52">
        <v>30</v>
      </c>
      <c r="AF6" s="52">
        <v>31</v>
      </c>
      <c r="AG6" s="52">
        <v>32</v>
      </c>
      <c r="AH6" s="52">
        <v>33</v>
      </c>
      <c r="AI6" s="52">
        <v>34</v>
      </c>
      <c r="AJ6" s="52">
        <v>35</v>
      </c>
      <c r="AK6" s="52">
        <v>36</v>
      </c>
      <c r="AL6" s="52">
        <v>37</v>
      </c>
      <c r="AM6" s="52">
        <v>38</v>
      </c>
      <c r="AN6" s="52">
        <v>39</v>
      </c>
      <c r="AO6" s="52">
        <v>40</v>
      </c>
      <c r="AP6" s="52">
        <v>41</v>
      </c>
      <c r="AQ6" s="52">
        <v>42</v>
      </c>
      <c r="AR6" s="52">
        <v>43</v>
      </c>
      <c r="AS6" s="52">
        <v>44</v>
      </c>
      <c r="AT6" s="52">
        <v>45</v>
      </c>
      <c r="AU6" s="52">
        <v>46</v>
      </c>
      <c r="AV6" s="52">
        <v>47</v>
      </c>
      <c r="AW6" s="52">
        <v>48</v>
      </c>
      <c r="AX6" s="52">
        <v>49</v>
      </c>
      <c r="AY6" s="52">
        <v>50</v>
      </c>
      <c r="AZ6" s="52">
        <v>51</v>
      </c>
      <c r="BA6" s="53">
        <v>52</v>
      </c>
    </row>
    <row r="7" spans="1:53" s="54" customFormat="1">
      <c r="A7" s="55">
        <v>1</v>
      </c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 t="s">
        <v>14</v>
      </c>
      <c r="T7" s="57" t="s">
        <v>14</v>
      </c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 t="s">
        <v>15</v>
      </c>
      <c r="AR7" s="57" t="s">
        <v>15</v>
      </c>
      <c r="AS7" s="57" t="s">
        <v>14</v>
      </c>
      <c r="AT7" s="57" t="s">
        <v>14</v>
      </c>
      <c r="AU7" s="57" t="s">
        <v>14</v>
      </c>
      <c r="AV7" s="57" t="s">
        <v>14</v>
      </c>
      <c r="AW7" s="57" t="s">
        <v>14</v>
      </c>
      <c r="AX7" s="57" t="s">
        <v>14</v>
      </c>
      <c r="AY7" s="57" t="s">
        <v>14</v>
      </c>
      <c r="AZ7" s="57" t="s">
        <v>14</v>
      </c>
      <c r="BA7" s="58" t="s">
        <v>14</v>
      </c>
    </row>
    <row r="8" spans="1:53" s="54" customFormat="1">
      <c r="A8" s="59">
        <v>2</v>
      </c>
      <c r="B8" s="6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 t="s">
        <v>15</v>
      </c>
      <c r="S8" s="61" t="s">
        <v>14</v>
      </c>
      <c r="T8" s="61" t="s">
        <v>14</v>
      </c>
      <c r="U8" s="61">
        <v>1</v>
      </c>
      <c r="V8" s="61">
        <v>1</v>
      </c>
      <c r="W8" s="61">
        <v>1</v>
      </c>
      <c r="X8" s="61">
        <v>1</v>
      </c>
      <c r="Y8" s="61">
        <v>1</v>
      </c>
      <c r="Z8" s="61">
        <v>1</v>
      </c>
      <c r="AA8" s="61">
        <v>1</v>
      </c>
      <c r="AB8" s="61">
        <v>1</v>
      </c>
      <c r="AC8" s="61">
        <v>1</v>
      </c>
      <c r="AD8" s="61">
        <v>1</v>
      </c>
      <c r="AE8" s="61">
        <v>1</v>
      </c>
      <c r="AF8" s="61">
        <v>1</v>
      </c>
      <c r="AG8" s="61">
        <v>1</v>
      </c>
      <c r="AH8" s="61">
        <v>1</v>
      </c>
      <c r="AI8" s="61">
        <v>1</v>
      </c>
      <c r="AJ8" s="61">
        <v>1</v>
      </c>
      <c r="AK8" s="61">
        <v>1</v>
      </c>
      <c r="AL8" s="61">
        <v>1</v>
      </c>
      <c r="AM8" s="61">
        <v>1</v>
      </c>
      <c r="AN8" s="61">
        <v>1</v>
      </c>
      <c r="AO8" s="61" t="s">
        <v>17</v>
      </c>
      <c r="AP8" s="61" t="s">
        <v>17</v>
      </c>
      <c r="AQ8" s="61" t="s">
        <v>17</v>
      </c>
      <c r="AR8" s="61" t="s">
        <v>15</v>
      </c>
      <c r="AS8" s="61" t="s">
        <v>14</v>
      </c>
      <c r="AT8" s="61" t="s">
        <v>14</v>
      </c>
      <c r="AU8" s="61" t="s">
        <v>14</v>
      </c>
      <c r="AV8" s="61" t="s">
        <v>14</v>
      </c>
      <c r="AW8" s="61" t="s">
        <v>14</v>
      </c>
      <c r="AX8" s="61" t="s">
        <v>14</v>
      </c>
      <c r="AY8" s="61" t="s">
        <v>14</v>
      </c>
      <c r="AZ8" s="61" t="s">
        <v>14</v>
      </c>
      <c r="BA8" s="62" t="s">
        <v>14</v>
      </c>
    </row>
    <row r="9" spans="1:53" ht="13.5" thickBot="1">
      <c r="A9" s="63">
        <v>3</v>
      </c>
      <c r="B9" s="114">
        <v>23</v>
      </c>
      <c r="C9" s="64">
        <v>23</v>
      </c>
      <c r="D9" s="64">
        <v>23</v>
      </c>
      <c r="E9" s="64">
        <v>23</v>
      </c>
      <c r="F9" s="64">
        <v>23</v>
      </c>
      <c r="G9" s="64">
        <v>23</v>
      </c>
      <c r="H9" s="64">
        <v>23</v>
      </c>
      <c r="I9" s="64">
        <v>23</v>
      </c>
      <c r="J9" s="64">
        <v>23</v>
      </c>
      <c r="K9" s="64">
        <v>23</v>
      </c>
      <c r="L9" s="64">
        <v>23</v>
      </c>
      <c r="M9" s="64">
        <v>23</v>
      </c>
      <c r="N9" s="64">
        <v>23</v>
      </c>
      <c r="O9" s="64" t="s">
        <v>17</v>
      </c>
      <c r="P9" s="64" t="s">
        <v>17</v>
      </c>
      <c r="Q9" s="64" t="s">
        <v>17</v>
      </c>
      <c r="R9" s="64" t="s">
        <v>15</v>
      </c>
      <c r="S9" s="65" t="s">
        <v>14</v>
      </c>
      <c r="T9" s="65" t="s">
        <v>14</v>
      </c>
      <c r="U9" s="64">
        <v>3</v>
      </c>
      <c r="V9" s="64">
        <v>3</v>
      </c>
      <c r="W9" s="64">
        <v>3</v>
      </c>
      <c r="X9" s="64">
        <v>3</v>
      </c>
      <c r="Y9" s="64">
        <v>3</v>
      </c>
      <c r="Z9" s="64">
        <v>3</v>
      </c>
      <c r="AA9" s="64">
        <v>3</v>
      </c>
      <c r="AB9" s="64">
        <v>3</v>
      </c>
      <c r="AC9" s="65">
        <v>3</v>
      </c>
      <c r="AD9" s="65">
        <v>3</v>
      </c>
      <c r="AE9" s="65" t="s">
        <v>17</v>
      </c>
      <c r="AF9" s="65" t="s">
        <v>17</v>
      </c>
      <c r="AG9" s="65" t="s">
        <v>17</v>
      </c>
      <c r="AH9" s="65" t="s">
        <v>15</v>
      </c>
      <c r="AI9" s="65" t="s">
        <v>18</v>
      </c>
      <c r="AJ9" s="65" t="s">
        <v>18</v>
      </c>
      <c r="AK9" s="65" t="s">
        <v>18</v>
      </c>
      <c r="AL9" s="65" t="s">
        <v>18</v>
      </c>
      <c r="AM9" s="65" t="s">
        <v>19</v>
      </c>
      <c r="AN9" s="65" t="s">
        <v>19</v>
      </c>
      <c r="AO9" s="65" t="s">
        <v>19</v>
      </c>
      <c r="AP9" s="65" t="s">
        <v>19</v>
      </c>
      <c r="AQ9" s="65" t="s">
        <v>20</v>
      </c>
      <c r="AR9" s="65" t="s">
        <v>20</v>
      </c>
      <c r="AS9" s="65"/>
      <c r="AT9" s="65"/>
      <c r="AU9" s="65"/>
      <c r="AV9" s="65"/>
      <c r="AW9" s="65"/>
      <c r="AX9" s="65"/>
      <c r="AY9" s="65"/>
      <c r="AZ9" s="65"/>
      <c r="BA9" s="66"/>
    </row>
    <row r="10" spans="1:53" s="1" customFormat="1" ht="11.25"/>
    <row r="11" spans="1:53" s="1" customFormat="1" ht="11.25">
      <c r="A11" s="1" t="s">
        <v>21</v>
      </c>
      <c r="AP11" s="67"/>
      <c r="AR11" s="119" t="s">
        <v>22</v>
      </c>
      <c r="AS11" s="119"/>
      <c r="AT11" s="119"/>
      <c r="AU11" s="119"/>
      <c r="AV11" s="119"/>
      <c r="AW11" s="119"/>
      <c r="AX11" s="119"/>
      <c r="AY11" s="119"/>
      <c r="AZ11" s="119"/>
    </row>
    <row r="12" spans="1:53" s="1" customFormat="1" ht="11.25">
      <c r="AP12" s="67"/>
      <c r="AR12" s="1" t="s">
        <v>23</v>
      </c>
      <c r="AV12" s="121">
        <v>17</v>
      </c>
      <c r="AW12" s="121"/>
      <c r="AX12" s="71" t="s">
        <v>125</v>
      </c>
      <c r="AY12" s="121">
        <v>0</v>
      </c>
      <c r="AZ12" s="121"/>
      <c r="BA12" s="1" t="s">
        <v>24</v>
      </c>
    </row>
    <row r="13" spans="1:53" s="1" customFormat="1" ht="11.25">
      <c r="AP13" s="67"/>
      <c r="AR13" s="1" t="s">
        <v>25</v>
      </c>
      <c r="AV13" s="121">
        <v>22</v>
      </c>
      <c r="AW13" s="121"/>
      <c r="AX13" s="71" t="s">
        <v>125</v>
      </c>
      <c r="AY13" s="121">
        <v>0</v>
      </c>
      <c r="AZ13" s="121"/>
      <c r="BA13" s="1" t="s">
        <v>24</v>
      </c>
    </row>
    <row r="14" spans="1:53" s="1" customFormat="1" ht="11.25">
      <c r="A14" s="1" t="s">
        <v>26</v>
      </c>
      <c r="J14" s="68"/>
      <c r="L14" s="67"/>
      <c r="O14" s="1" t="s">
        <v>27</v>
      </c>
      <c r="Y14" s="68" t="s">
        <v>16</v>
      </c>
      <c r="AA14" s="67"/>
      <c r="AD14" s="1" t="s">
        <v>28</v>
      </c>
      <c r="AM14" s="40"/>
      <c r="AN14" s="68" t="s">
        <v>15</v>
      </c>
      <c r="AP14" s="67"/>
    </row>
    <row r="15" spans="1:53" s="1" customFormat="1" ht="11.25">
      <c r="L15" s="67"/>
      <c r="AA15" s="67"/>
      <c r="AP15" s="67"/>
      <c r="AR15" s="119" t="s">
        <v>29</v>
      </c>
      <c r="AS15" s="119"/>
      <c r="AT15" s="119"/>
      <c r="AU15" s="119"/>
      <c r="AV15" s="119"/>
      <c r="AW15" s="119"/>
      <c r="AX15" s="119"/>
      <c r="AY15" s="119"/>
      <c r="AZ15" s="119"/>
    </row>
    <row r="16" spans="1:53" s="1" customFormat="1" ht="11.25">
      <c r="A16" s="1" t="s">
        <v>30</v>
      </c>
      <c r="J16" s="68">
        <v>1</v>
      </c>
      <c r="L16" s="67"/>
      <c r="O16" s="1" t="s">
        <v>31</v>
      </c>
      <c r="Y16" s="68" t="s">
        <v>17</v>
      </c>
      <c r="AA16" s="67"/>
      <c r="AD16" s="1" t="s">
        <v>32</v>
      </c>
      <c r="AN16" s="68" t="s">
        <v>19</v>
      </c>
      <c r="AP16" s="67"/>
      <c r="AR16" s="1" t="s">
        <v>33</v>
      </c>
      <c r="AV16" s="118">
        <f>19-COUNTIF(B8:T8,"У")-COUNTIF(B8:T8,"П")-COUNTIF(B8:T8,"Э")-COUNTIF(B8:T8,"К")-COUNTIF(B8:T8,"ПД")-COUNTIF(B8:T8,"ПГ")-COUNTIF(B8:T8,"Г")</f>
        <v>16</v>
      </c>
      <c r="AW16" s="118"/>
      <c r="AX16" s="71" t="s">
        <v>125</v>
      </c>
      <c r="AY16" s="118">
        <f>COUNTIF(B8:T8,"У")+COUNTIF(B8:T8,"П")</f>
        <v>0</v>
      </c>
      <c r="AZ16" s="118"/>
      <c r="BA16" s="70" t="s">
        <v>24</v>
      </c>
    </row>
    <row r="17" spans="1:53" s="1" customFormat="1" ht="11.25">
      <c r="A17" s="1" t="s">
        <v>34</v>
      </c>
      <c r="L17" s="67"/>
      <c r="O17" s="1" t="s">
        <v>35</v>
      </c>
      <c r="V17" s="1" t="s">
        <v>36</v>
      </c>
      <c r="AA17" s="67"/>
      <c r="AD17" s="1" t="s">
        <v>37</v>
      </c>
      <c r="AP17" s="67"/>
      <c r="AR17" s="1" t="s">
        <v>38</v>
      </c>
      <c r="AV17" s="118">
        <f>33-COUNTIF(U8:BA8,"У")-COUNTIF(U8:BA8,"П")-COUNTIF(U8:BA8,"Э")-COUNTIF(U8:BA8,"К")-COUNTIF(U8:BA8,"ПД")-COUNTIF(U8:BA8,"ПГ")-COUNTIF(U8:BA8,"Г")</f>
        <v>20</v>
      </c>
      <c r="AW17" s="118"/>
      <c r="AX17" s="71" t="s">
        <v>125</v>
      </c>
      <c r="AY17" s="118">
        <f>COUNTIF(U8:BA8,"У")+COUNTIF(U8:BA8,"П")</f>
        <v>3</v>
      </c>
      <c r="AZ17" s="118"/>
      <c r="BA17" s="70" t="s">
        <v>24</v>
      </c>
    </row>
    <row r="18" spans="1:53" s="1" customFormat="1" ht="11.25">
      <c r="L18" s="67"/>
      <c r="AA18" s="67"/>
      <c r="AP18" s="67"/>
    </row>
    <row r="19" spans="1:53" s="1" customFormat="1" ht="11.25">
      <c r="A19" s="1" t="s">
        <v>39</v>
      </c>
      <c r="J19" s="68" t="s">
        <v>14</v>
      </c>
      <c r="L19" s="67"/>
      <c r="O19" s="1" t="s">
        <v>40</v>
      </c>
      <c r="Y19" s="68" t="s">
        <v>18</v>
      </c>
      <c r="AA19" s="67"/>
      <c r="AD19" s="1" t="s">
        <v>41</v>
      </c>
      <c r="AN19" s="68" t="s">
        <v>20</v>
      </c>
      <c r="AP19" s="67"/>
      <c r="AR19" s="119" t="s">
        <v>42</v>
      </c>
      <c r="AS19" s="119"/>
      <c r="AT19" s="119"/>
      <c r="AU19" s="119"/>
      <c r="AV19" s="119"/>
      <c r="AW19" s="119"/>
      <c r="AX19" s="119"/>
      <c r="AY19" s="119"/>
      <c r="AZ19" s="119"/>
    </row>
    <row r="20" spans="1:53" s="1" customFormat="1" ht="11.25">
      <c r="L20" s="67"/>
      <c r="AA20" s="67"/>
      <c r="AD20" s="1" t="s">
        <v>43</v>
      </c>
      <c r="AP20" s="67"/>
      <c r="AR20" s="80" t="s">
        <v>167</v>
      </c>
      <c r="AV20" s="118">
        <f>19-COUNTIF(B9:T9,"У")-COUNTIF(B9:T9,"П")-COUNTIF(B9:T9,"Э")-COUNTIF(B9:T9,"К")-COUNTIF(B9:T9,"ПД")-COUNTIF(B9:T9,"ПГ")-COUNTIF(B9:T9,"Г")</f>
        <v>13</v>
      </c>
      <c r="AW20" s="118"/>
      <c r="AX20" s="71" t="s">
        <v>125</v>
      </c>
      <c r="AY20" s="118">
        <f>COUNTIF(B9:T9,"У")+COUNTIF(B9:T9,"П")</f>
        <v>3</v>
      </c>
      <c r="AZ20" s="118"/>
      <c r="BA20" s="70" t="s">
        <v>24</v>
      </c>
    </row>
    <row r="21" spans="1:53" s="1" customFormat="1" ht="11.25">
      <c r="AR21" s="117" t="s">
        <v>168</v>
      </c>
      <c r="AS21" s="117"/>
      <c r="AT21" s="117"/>
      <c r="AU21" s="117"/>
      <c r="AV21" s="118">
        <f>24-COUNTIF(U9:AR9,"У")-COUNTIF(U9:AR9,"П")-COUNTIF(U9:AR9,"Э")-COUNTIF(U9:AR9,"К")-COUNTIF(U9:AR9,"ПД")-COUNTIF(U9:AR9,"ПГ")-COUNTIF(U9:AR9,"Г")</f>
        <v>10</v>
      </c>
      <c r="AW21" s="118"/>
      <c r="AX21" s="71" t="s">
        <v>125</v>
      </c>
      <c r="AY21" s="118">
        <f>COUNTIF(U9:AR9,"У")+COUNTIF(U9:AR9,"П")</f>
        <v>3</v>
      </c>
      <c r="AZ21" s="118"/>
      <c r="BA21" s="70" t="s">
        <v>24</v>
      </c>
    </row>
    <row r="22" spans="1:53" s="1" customFormat="1" ht="11.25"/>
    <row r="23" spans="1:53" s="1" customFormat="1" ht="11.25"/>
    <row r="24" spans="1:53" s="1" customFormat="1" ht="11.25"/>
    <row r="25" spans="1:53" s="1" customFormat="1" ht="11.25"/>
    <row r="26" spans="1:53" s="1" customFormat="1">
      <c r="AV26" s="44"/>
      <c r="AW26" s="44"/>
      <c r="AX26" s="44"/>
      <c r="AY26" s="44"/>
      <c r="AZ26" s="44"/>
      <c r="BA26" s="44"/>
    </row>
  </sheetData>
  <mergeCells count="30">
    <mergeCell ref="A1:BA1"/>
    <mergeCell ref="A3:A6"/>
    <mergeCell ref="B3:E3"/>
    <mergeCell ref="G3:I3"/>
    <mergeCell ref="K3:N3"/>
    <mergeCell ref="O3:R3"/>
    <mergeCell ref="T3:V3"/>
    <mergeCell ref="AX3:BA3"/>
    <mergeCell ref="AV16:AW16"/>
    <mergeCell ref="X3:Z3"/>
    <mergeCell ref="AB3:AE3"/>
    <mergeCell ref="AG3:AI3"/>
    <mergeCell ref="AK3:AN3"/>
    <mergeCell ref="AO3:AR3"/>
    <mergeCell ref="AT3:AV3"/>
    <mergeCell ref="AR11:AZ11"/>
    <mergeCell ref="AV12:AW12"/>
    <mergeCell ref="AV13:AW13"/>
    <mergeCell ref="AR15:AZ15"/>
    <mergeCell ref="AY12:AZ12"/>
    <mergeCell ref="AY13:AZ13"/>
    <mergeCell ref="AY16:AZ16"/>
    <mergeCell ref="AR21:AU21"/>
    <mergeCell ref="AV20:AW20"/>
    <mergeCell ref="AV21:AW21"/>
    <mergeCell ref="AV17:AW17"/>
    <mergeCell ref="AR19:AZ19"/>
    <mergeCell ref="AY17:AZ17"/>
    <mergeCell ref="AY20:AZ20"/>
    <mergeCell ref="AY21:AZ21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44</v>
      </c>
    </row>
    <row r="3" spans="1:9" s="4" customFormat="1" ht="12.75" customHeight="1">
      <c r="A3" s="128" t="s">
        <v>1</v>
      </c>
      <c r="B3" s="128" t="s">
        <v>45</v>
      </c>
      <c r="C3" s="128" t="s">
        <v>27</v>
      </c>
      <c r="D3" s="128" t="s">
        <v>46</v>
      </c>
      <c r="E3" s="128"/>
      <c r="F3" s="128" t="s">
        <v>28</v>
      </c>
      <c r="G3" s="128" t="s">
        <v>47</v>
      </c>
      <c r="H3" s="128" t="s">
        <v>39</v>
      </c>
      <c r="I3" s="128" t="s">
        <v>48</v>
      </c>
    </row>
    <row r="4" spans="1:9" s="6" customFormat="1" ht="38.25">
      <c r="A4" s="128"/>
      <c r="B4" s="128"/>
      <c r="C4" s="128"/>
      <c r="D4" s="5" t="s">
        <v>49</v>
      </c>
      <c r="E4" s="5" t="s">
        <v>50</v>
      </c>
      <c r="F4" s="128"/>
      <c r="G4" s="128"/>
      <c r="H4" s="128"/>
      <c r="I4" s="128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51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52</v>
      </c>
      <c r="B7" s="9">
        <f t="shared" ref="B7" si="0">52-SUM(C7:H7)</f>
        <v>36</v>
      </c>
      <c r="C7" s="9">
        <f>COUNTIF(График!$B8:$BA8,"У")</f>
        <v>0</v>
      </c>
      <c r="D7" s="9">
        <f>COUNTIF(График!$B8:$BA8,"П")</f>
        <v>3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8" si="1">SUM(B7:H7)</f>
        <v>52</v>
      </c>
    </row>
    <row r="8" spans="1:9">
      <c r="A8" s="8" t="s">
        <v>53</v>
      </c>
      <c r="B8" s="9">
        <f>43-SUM(C8:H8)</f>
        <v>23</v>
      </c>
      <c r="C8" s="9">
        <f>COUNTIF(График!$B9:$BA9,"У")</f>
        <v>0</v>
      </c>
      <c r="D8" s="9">
        <f>COUNTIF(График!$B9:$BA9,"П")</f>
        <v>6</v>
      </c>
      <c r="E8" s="9">
        <f>COUNTIF(График!$B9:$BA9,"ПД")</f>
        <v>4</v>
      </c>
      <c r="F8" s="9">
        <f>COUNTIF(График!$B9:$BA9,"Э")</f>
        <v>2</v>
      </c>
      <c r="G8" s="9">
        <v>6</v>
      </c>
      <c r="H8" s="9">
        <f>COUNTIF(График!$B9:$BA9,"К")</f>
        <v>2</v>
      </c>
      <c r="I8" s="9">
        <f t="shared" si="1"/>
        <v>43</v>
      </c>
    </row>
    <row r="9" spans="1:9" s="2" customFormat="1">
      <c r="A9" s="10" t="s">
        <v>54</v>
      </c>
      <c r="B9" s="11">
        <f t="shared" ref="B9:I9" si="2">SUM(B6:B8)</f>
        <v>98</v>
      </c>
      <c r="C9" s="11">
        <f t="shared" si="2"/>
        <v>0</v>
      </c>
      <c r="D9" s="11">
        <f t="shared" si="2"/>
        <v>9</v>
      </c>
      <c r="E9" s="11">
        <f t="shared" si="2"/>
        <v>4</v>
      </c>
      <c r="F9" s="11">
        <f t="shared" si="2"/>
        <v>6</v>
      </c>
      <c r="G9" s="11">
        <f t="shared" si="2"/>
        <v>6</v>
      </c>
      <c r="H9" s="11">
        <f t="shared" si="2"/>
        <v>24</v>
      </c>
      <c r="I9" s="11">
        <f t="shared" si="2"/>
        <v>147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74"/>
  <sheetViews>
    <sheetView tabSelected="1" zoomScale="90" zoomScaleNormal="90" workbookViewId="0"/>
  </sheetViews>
  <sheetFormatPr defaultColWidth="9.140625" defaultRowHeight="15.75" outlineLevelCol="1"/>
  <cols>
    <col min="1" max="1" width="11.85546875" style="13" bestFit="1" customWidth="1"/>
    <col min="2" max="2" width="40.7109375" style="13" customWidth="1"/>
    <col min="3" max="3" width="7" style="13" bestFit="1" customWidth="1"/>
    <col min="4" max="4" width="5.5703125" style="13" bestFit="1" customWidth="1"/>
    <col min="5" max="10" width="5.7109375" style="13" customWidth="1"/>
    <col min="11" max="11" width="10.7109375" style="13" customWidth="1"/>
    <col min="12" max="17" width="3.28515625" style="38" hidden="1" customWidth="1" outlineLevel="1"/>
    <col min="18" max="18" width="5.7109375" style="13" customWidth="1" collapsed="1"/>
    <col min="19" max="23" width="5.7109375" style="13" customWidth="1"/>
    <col min="24" max="24" width="25.5703125" style="13" hidden="1" customWidth="1" outlineLevel="1"/>
    <col min="25" max="25" width="9" style="13" hidden="1" customWidth="1" outlineLevel="1"/>
    <col min="26" max="26" width="8.42578125" style="13" hidden="1" customWidth="1" outlineLevel="1"/>
    <col min="27" max="27" width="8.5703125" style="13" hidden="1" customWidth="1" outlineLevel="1"/>
    <col min="28" max="28" width="13.28515625" style="13" customWidth="1" collapsed="1"/>
    <col min="29" max="29" width="14.42578125" style="13" bestFit="1" customWidth="1"/>
    <col min="30" max="16384" width="9.140625" style="13"/>
  </cols>
  <sheetData>
    <row r="1" spans="1:27" s="39" customFormat="1" ht="18.75">
      <c r="A1" s="39" t="s">
        <v>111</v>
      </c>
      <c r="X1" s="96"/>
      <c r="Y1" s="96"/>
      <c r="Z1" s="96"/>
      <c r="AA1" s="96"/>
    </row>
    <row r="2" spans="1:27" ht="39.950000000000003" customHeight="1">
      <c r="A2" s="139" t="s">
        <v>55</v>
      </c>
      <c r="B2" s="142" t="s">
        <v>56</v>
      </c>
      <c r="C2" s="155" t="s">
        <v>130</v>
      </c>
      <c r="D2" s="156"/>
      <c r="E2" s="156"/>
      <c r="F2" s="156"/>
      <c r="G2" s="156"/>
      <c r="H2" s="156"/>
      <c r="I2" s="156"/>
      <c r="J2" s="156"/>
      <c r="K2" s="156"/>
      <c r="L2" s="165" t="s">
        <v>110</v>
      </c>
      <c r="M2" s="166"/>
      <c r="N2" s="166"/>
      <c r="O2" s="166"/>
      <c r="P2" s="166"/>
      <c r="Q2" s="167"/>
      <c r="R2" s="173" t="s">
        <v>131</v>
      </c>
      <c r="S2" s="173"/>
      <c r="T2" s="173"/>
      <c r="U2" s="173"/>
      <c r="V2" s="173"/>
      <c r="W2" s="173"/>
      <c r="X2" s="171"/>
      <c r="Y2" s="171"/>
      <c r="Z2" s="171"/>
      <c r="AA2" s="171"/>
    </row>
    <row r="3" spans="1:27">
      <c r="A3" s="140"/>
      <c r="B3" s="143"/>
      <c r="C3" s="158" t="s">
        <v>162</v>
      </c>
      <c r="D3" s="154" t="s">
        <v>165</v>
      </c>
      <c r="E3" s="154"/>
      <c r="F3" s="154"/>
      <c r="G3" s="154"/>
      <c r="H3" s="158" t="s">
        <v>129</v>
      </c>
      <c r="I3" s="158" t="s">
        <v>121</v>
      </c>
      <c r="J3" s="159" t="s">
        <v>166</v>
      </c>
      <c r="K3" s="160"/>
      <c r="L3" s="168" t="s">
        <v>51</v>
      </c>
      <c r="M3" s="169"/>
      <c r="N3" s="168" t="s">
        <v>52</v>
      </c>
      <c r="O3" s="169"/>
      <c r="P3" s="168" t="s">
        <v>53</v>
      </c>
      <c r="Q3" s="169"/>
      <c r="R3" s="172" t="s">
        <v>51</v>
      </c>
      <c r="S3" s="172"/>
      <c r="T3" s="172" t="s">
        <v>52</v>
      </c>
      <c r="U3" s="172"/>
      <c r="V3" s="172" t="s">
        <v>53</v>
      </c>
      <c r="W3" s="172"/>
      <c r="X3" s="171"/>
      <c r="Y3" s="171"/>
      <c r="Z3" s="171"/>
      <c r="AA3" s="171"/>
    </row>
    <row r="4" spans="1:27" ht="15" customHeight="1">
      <c r="A4" s="140"/>
      <c r="B4" s="143"/>
      <c r="C4" s="158"/>
      <c r="D4" s="151" t="s">
        <v>120</v>
      </c>
      <c r="E4" s="151" t="s">
        <v>126</v>
      </c>
      <c r="F4" s="151" t="s">
        <v>127</v>
      </c>
      <c r="G4" s="151" t="s">
        <v>128</v>
      </c>
      <c r="H4" s="158"/>
      <c r="I4" s="158"/>
      <c r="J4" s="161"/>
      <c r="K4" s="162"/>
      <c r="L4" s="29">
        <v>1</v>
      </c>
      <c r="M4" s="30">
        <v>2</v>
      </c>
      <c r="N4" s="30">
        <v>3</v>
      </c>
      <c r="O4" s="30">
        <v>4</v>
      </c>
      <c r="P4" s="30">
        <v>7</v>
      </c>
      <c r="Q4" s="30">
        <v>8</v>
      </c>
      <c r="R4" s="72" t="s">
        <v>57</v>
      </c>
      <c r="S4" s="72" t="s">
        <v>58</v>
      </c>
      <c r="T4" s="72" t="s">
        <v>59</v>
      </c>
      <c r="U4" s="72" t="s">
        <v>60</v>
      </c>
      <c r="V4" s="72" t="s">
        <v>61</v>
      </c>
      <c r="W4" s="72" t="s">
        <v>62</v>
      </c>
      <c r="X4" s="171"/>
      <c r="Y4" s="171"/>
      <c r="Z4" s="171"/>
      <c r="AA4" s="171"/>
    </row>
    <row r="5" spans="1:27" ht="15" customHeight="1">
      <c r="A5" s="140"/>
      <c r="B5" s="143"/>
      <c r="C5" s="158"/>
      <c r="D5" s="152"/>
      <c r="E5" s="152"/>
      <c r="F5" s="152"/>
      <c r="G5" s="152"/>
      <c r="H5" s="158"/>
      <c r="I5" s="158"/>
      <c r="J5" s="161"/>
      <c r="K5" s="162"/>
      <c r="L5" s="31"/>
      <c r="M5" s="31"/>
      <c r="N5" s="31"/>
      <c r="O5" s="31"/>
      <c r="P5" s="31"/>
      <c r="Q5" s="31"/>
      <c r="R5" s="15">
        <f>График!AV12</f>
        <v>17</v>
      </c>
      <c r="S5" s="15">
        <f>График!AV13</f>
        <v>22</v>
      </c>
      <c r="T5" s="73">
        <f>График!AV16</f>
        <v>16</v>
      </c>
      <c r="U5" s="73">
        <f>График!AV17</f>
        <v>20</v>
      </c>
      <c r="V5" s="73">
        <f>График!AV20</f>
        <v>13</v>
      </c>
      <c r="W5" s="73">
        <f>График!AV21</f>
        <v>10</v>
      </c>
      <c r="X5" s="171"/>
      <c r="Y5" s="171"/>
      <c r="Z5" s="171"/>
      <c r="AA5" s="171"/>
    </row>
    <row r="6" spans="1:27">
      <c r="A6" s="140"/>
      <c r="B6" s="143"/>
      <c r="C6" s="158"/>
      <c r="D6" s="152"/>
      <c r="E6" s="152"/>
      <c r="F6" s="152"/>
      <c r="G6" s="152"/>
      <c r="H6" s="158"/>
      <c r="I6" s="158"/>
      <c r="J6" s="161"/>
      <c r="K6" s="162"/>
      <c r="L6" s="32"/>
      <c r="M6" s="32"/>
      <c r="N6" s="32"/>
      <c r="O6" s="32"/>
      <c r="P6" s="32"/>
      <c r="Q6" s="32"/>
      <c r="R6" s="16" t="s">
        <v>63</v>
      </c>
      <c r="S6" s="16" t="s">
        <v>63</v>
      </c>
      <c r="T6" s="16" t="s">
        <v>63</v>
      </c>
      <c r="U6" s="16" t="s">
        <v>63</v>
      </c>
      <c r="V6" s="16" t="s">
        <v>63</v>
      </c>
      <c r="W6" s="16" t="s">
        <v>63</v>
      </c>
      <c r="X6" s="171"/>
      <c r="Y6" s="171"/>
      <c r="Z6" s="171"/>
      <c r="AA6" s="171"/>
    </row>
    <row r="7" spans="1:27">
      <c r="A7" s="140"/>
      <c r="B7" s="143"/>
      <c r="C7" s="158"/>
      <c r="D7" s="152"/>
      <c r="E7" s="152"/>
      <c r="F7" s="152"/>
      <c r="G7" s="152"/>
      <c r="H7" s="158"/>
      <c r="I7" s="158"/>
      <c r="J7" s="161"/>
      <c r="K7" s="162"/>
      <c r="L7" s="32"/>
      <c r="M7" s="32"/>
      <c r="N7" s="32"/>
      <c r="O7" s="32"/>
      <c r="P7" s="32"/>
      <c r="Q7" s="32"/>
      <c r="R7" s="12">
        <f>График!AY12</f>
        <v>0</v>
      </c>
      <c r="S7" s="12">
        <f>График!AY13</f>
        <v>0</v>
      </c>
      <c r="T7" s="15">
        <f>График!AY16</f>
        <v>0</v>
      </c>
      <c r="U7" s="15">
        <f>График!AY17</f>
        <v>3</v>
      </c>
      <c r="V7" s="15">
        <f>График!AY20</f>
        <v>3</v>
      </c>
      <c r="W7" s="15">
        <f>График!AY21</f>
        <v>3</v>
      </c>
      <c r="X7" s="170"/>
      <c r="Y7" s="170"/>
      <c r="Z7" s="170"/>
      <c r="AA7" s="170"/>
    </row>
    <row r="8" spans="1:27" ht="90" customHeight="1">
      <c r="A8" s="141"/>
      <c r="B8" s="144"/>
      <c r="C8" s="158"/>
      <c r="D8" s="153"/>
      <c r="E8" s="153"/>
      <c r="F8" s="153"/>
      <c r="G8" s="153"/>
      <c r="H8" s="158"/>
      <c r="I8" s="158"/>
      <c r="J8" s="163"/>
      <c r="K8" s="164"/>
      <c r="L8" s="33"/>
      <c r="M8" s="33"/>
      <c r="N8" s="33"/>
      <c r="O8" s="33"/>
      <c r="P8" s="33"/>
      <c r="Q8" s="33"/>
      <c r="R8" s="16" t="s">
        <v>63</v>
      </c>
      <c r="S8" s="16" t="s">
        <v>63</v>
      </c>
      <c r="T8" s="16" t="s">
        <v>63</v>
      </c>
      <c r="U8" s="16" t="s">
        <v>63</v>
      </c>
      <c r="V8" s="16" t="s">
        <v>63</v>
      </c>
      <c r="W8" s="16" t="s">
        <v>63</v>
      </c>
      <c r="X8" s="170"/>
      <c r="Y8" s="170"/>
      <c r="Z8" s="170"/>
      <c r="AA8" s="170"/>
    </row>
    <row r="9" spans="1:27" s="17" customFormat="1" ht="12.75">
      <c r="A9" s="14">
        <v>1</v>
      </c>
      <c r="B9" s="14">
        <v>2</v>
      </c>
      <c r="C9" s="72">
        <v>3</v>
      </c>
      <c r="D9" s="72">
        <v>4</v>
      </c>
      <c r="E9" s="72">
        <v>5</v>
      </c>
      <c r="F9" s="72">
        <v>6</v>
      </c>
      <c r="G9" s="72">
        <v>7</v>
      </c>
      <c r="H9" s="72">
        <v>8</v>
      </c>
      <c r="I9" s="72">
        <v>9</v>
      </c>
      <c r="J9" s="72">
        <v>10</v>
      </c>
      <c r="K9" s="72">
        <v>11</v>
      </c>
      <c r="L9" s="30"/>
      <c r="M9" s="30"/>
      <c r="N9" s="30"/>
      <c r="O9" s="30"/>
      <c r="P9" s="30"/>
      <c r="Q9" s="30"/>
      <c r="R9" s="72">
        <v>12</v>
      </c>
      <c r="S9" s="72">
        <v>13</v>
      </c>
      <c r="T9" s="72">
        <v>14</v>
      </c>
      <c r="U9" s="72">
        <v>15</v>
      </c>
      <c r="V9" s="72">
        <v>16</v>
      </c>
      <c r="W9" s="72">
        <v>17</v>
      </c>
      <c r="X9" s="72"/>
      <c r="Y9" s="72" t="s">
        <v>173</v>
      </c>
      <c r="Z9" s="72" t="s">
        <v>174</v>
      </c>
      <c r="AA9" s="72" t="s">
        <v>175</v>
      </c>
    </row>
    <row r="10" spans="1:27" s="20" customFormat="1">
      <c r="A10" s="18" t="s">
        <v>64</v>
      </c>
      <c r="B10" s="18" t="s">
        <v>132</v>
      </c>
      <c r="C10" s="18">
        <f>SUM(C11:C24)</f>
        <v>1476</v>
      </c>
      <c r="D10" s="18">
        <f>SUM(D11:D24)</f>
        <v>1404</v>
      </c>
      <c r="E10" s="18">
        <f t="shared" ref="E10:J10" si="0">SUM(E11:E24)</f>
        <v>657</v>
      </c>
      <c r="F10" s="18">
        <f t="shared" si="0"/>
        <v>747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72</v>
      </c>
      <c r="K10" s="76" t="s">
        <v>191</v>
      </c>
      <c r="L10" s="34"/>
      <c r="M10" s="34"/>
      <c r="N10" s="34"/>
      <c r="O10" s="34"/>
      <c r="P10" s="34"/>
      <c r="Q10" s="34"/>
      <c r="R10" s="22">
        <f t="shared" ref="R10:R44" si="1">IF(L10&lt;36,L10*R$5,L10)</f>
        <v>0</v>
      </c>
      <c r="S10" s="22">
        <f t="shared" ref="S10:S44" si="2">IF(M10&lt;36,M10*S$5,M10)</f>
        <v>0</v>
      </c>
      <c r="T10" s="22">
        <f t="shared" ref="T10:T44" si="3">IF(N10&lt;36,N10*T$5,N10)</f>
        <v>0</v>
      </c>
      <c r="U10" s="22">
        <f t="shared" ref="U10:U44" si="4">IF(O10&lt;36,O10*U$5,O10)</f>
        <v>0</v>
      </c>
      <c r="V10" s="22">
        <f t="shared" ref="V10:V44" si="5">IF(P10&lt;36,P10*V$5,P10)</f>
        <v>0</v>
      </c>
      <c r="W10" s="22">
        <f t="shared" ref="W10:W44" si="6">IF(Q10&lt;36,Q10*W$5,Q10)</f>
        <v>0</v>
      </c>
      <c r="X10" s="89" t="s">
        <v>138</v>
      </c>
      <c r="Y10" s="90">
        <v>360</v>
      </c>
      <c r="Z10" s="90">
        <f>C25-Y10</f>
        <v>122</v>
      </c>
      <c r="AA10" s="91">
        <f>Z10/$Z$15</f>
        <v>0.14734299516908211</v>
      </c>
    </row>
    <row r="11" spans="1:27" s="23" customFormat="1">
      <c r="A11" s="21" t="s">
        <v>65</v>
      </c>
      <c r="B11" s="87" t="s">
        <v>112</v>
      </c>
      <c r="C11" s="21">
        <f>D11+SUM(H11:J11)</f>
        <v>72</v>
      </c>
      <c r="D11" s="21">
        <f>SUM(E11:G11)</f>
        <v>56</v>
      </c>
      <c r="E11" s="21">
        <f>SUM(R11:W11)-F11-G11</f>
        <v>20</v>
      </c>
      <c r="F11" s="21">
        <v>36</v>
      </c>
      <c r="G11" s="21"/>
      <c r="H11" s="21"/>
      <c r="I11" s="21"/>
      <c r="J11" s="21">
        <v>16</v>
      </c>
      <c r="K11" s="129" t="s">
        <v>116</v>
      </c>
      <c r="L11" s="41">
        <v>2</v>
      </c>
      <c r="M11" s="81">
        <v>1</v>
      </c>
      <c r="N11" s="35"/>
      <c r="O11" s="35"/>
      <c r="P11" s="35"/>
      <c r="Q11" s="35"/>
      <c r="R11" s="22">
        <f t="shared" si="1"/>
        <v>34</v>
      </c>
      <c r="S11" s="22">
        <f t="shared" si="2"/>
        <v>22</v>
      </c>
      <c r="T11" s="22">
        <f t="shared" si="3"/>
        <v>0</v>
      </c>
      <c r="U11" s="22">
        <f t="shared" si="4"/>
        <v>0</v>
      </c>
      <c r="V11" s="22">
        <f t="shared" si="5"/>
        <v>0</v>
      </c>
      <c r="W11" s="22">
        <f t="shared" si="6"/>
        <v>0</v>
      </c>
      <c r="X11" s="89" t="s">
        <v>85</v>
      </c>
      <c r="Y11" s="90">
        <v>408</v>
      </c>
      <c r="Z11" s="90">
        <f>C32-Y11</f>
        <v>216</v>
      </c>
      <c r="AA11" s="91">
        <f t="shared" ref="AA11:AA14" si="7">Z11/$Z$15</f>
        <v>0.2608695652173913</v>
      </c>
    </row>
    <row r="12" spans="1:27" s="23" customFormat="1">
      <c r="A12" s="21" t="s">
        <v>67</v>
      </c>
      <c r="B12" s="87" t="s">
        <v>113</v>
      </c>
      <c r="C12" s="21">
        <f t="shared" ref="C12:C24" si="8">D12+SUM(H12:J12)</f>
        <v>142</v>
      </c>
      <c r="D12" s="21">
        <f t="shared" ref="D12:D24" si="9">SUM(E12:G12)</f>
        <v>134</v>
      </c>
      <c r="E12" s="21">
        <f t="shared" ref="E12:E24" si="10">SUM(R12:W12)-F12-G12</f>
        <v>58</v>
      </c>
      <c r="F12" s="21">
        <v>76</v>
      </c>
      <c r="G12" s="21"/>
      <c r="H12" s="21"/>
      <c r="I12" s="21"/>
      <c r="J12" s="21">
        <v>8</v>
      </c>
      <c r="K12" s="130"/>
      <c r="L12" s="41">
        <v>4</v>
      </c>
      <c r="M12" s="81">
        <v>3</v>
      </c>
      <c r="N12" s="35"/>
      <c r="O12" s="35"/>
      <c r="P12" s="35"/>
      <c r="Q12" s="35"/>
      <c r="R12" s="22">
        <f t="shared" si="1"/>
        <v>68</v>
      </c>
      <c r="S12" s="22">
        <f t="shared" si="2"/>
        <v>66</v>
      </c>
      <c r="T12" s="22">
        <f t="shared" si="3"/>
        <v>0</v>
      </c>
      <c r="U12" s="22">
        <f t="shared" si="4"/>
        <v>0</v>
      </c>
      <c r="V12" s="22">
        <f t="shared" si="5"/>
        <v>0</v>
      </c>
      <c r="W12" s="22">
        <f t="shared" si="6"/>
        <v>0</v>
      </c>
      <c r="X12" s="89" t="s">
        <v>119</v>
      </c>
      <c r="Y12" s="90">
        <f>942+144</f>
        <v>1086</v>
      </c>
      <c r="Z12" s="90">
        <f>C40-Y12</f>
        <v>400</v>
      </c>
      <c r="AA12" s="91">
        <f t="shared" si="7"/>
        <v>0.48309178743961351</v>
      </c>
    </row>
    <row r="13" spans="1:27" s="23" customFormat="1">
      <c r="A13" s="21" t="s">
        <v>70</v>
      </c>
      <c r="B13" s="87" t="s">
        <v>72</v>
      </c>
      <c r="C13" s="21">
        <f t="shared" si="8"/>
        <v>134</v>
      </c>
      <c r="D13" s="21">
        <f t="shared" si="9"/>
        <v>134</v>
      </c>
      <c r="E13" s="21">
        <f t="shared" si="10"/>
        <v>88</v>
      </c>
      <c r="F13" s="21">
        <v>46</v>
      </c>
      <c r="G13" s="21"/>
      <c r="H13" s="21"/>
      <c r="I13" s="21"/>
      <c r="J13" s="21"/>
      <c r="K13" s="77" t="s">
        <v>69</v>
      </c>
      <c r="L13" s="41">
        <v>4</v>
      </c>
      <c r="M13" s="41">
        <v>3</v>
      </c>
      <c r="N13" s="35"/>
      <c r="O13" s="35"/>
      <c r="P13" s="35"/>
      <c r="Q13" s="35"/>
      <c r="R13" s="22">
        <f t="shared" si="1"/>
        <v>68</v>
      </c>
      <c r="S13" s="22">
        <f t="shared" si="2"/>
        <v>66</v>
      </c>
      <c r="T13" s="22">
        <f t="shared" si="3"/>
        <v>0</v>
      </c>
      <c r="U13" s="22">
        <f t="shared" si="4"/>
        <v>0</v>
      </c>
      <c r="V13" s="22">
        <f t="shared" si="5"/>
        <v>0</v>
      </c>
      <c r="W13" s="22">
        <f t="shared" si="6"/>
        <v>0</v>
      </c>
      <c r="X13" s="89" t="s">
        <v>118</v>
      </c>
      <c r="Y13" s="90">
        <v>54</v>
      </c>
      <c r="Z13" s="90">
        <f>C61-Y13</f>
        <v>90</v>
      </c>
      <c r="AA13" s="91">
        <f t="shared" si="7"/>
        <v>0.10869565217391304</v>
      </c>
    </row>
    <row r="14" spans="1:27" s="23" customFormat="1">
      <c r="A14" s="21" t="s">
        <v>71</v>
      </c>
      <c r="B14" s="87" t="s">
        <v>133</v>
      </c>
      <c r="C14" s="21">
        <f t="shared" si="8"/>
        <v>146</v>
      </c>
      <c r="D14" s="21">
        <f t="shared" si="9"/>
        <v>134</v>
      </c>
      <c r="E14" s="21">
        <f t="shared" si="10"/>
        <v>66</v>
      </c>
      <c r="F14" s="21">
        <v>68</v>
      </c>
      <c r="G14" s="21"/>
      <c r="H14" s="21"/>
      <c r="I14" s="21"/>
      <c r="J14" s="21">
        <v>12</v>
      </c>
      <c r="K14" s="77" t="s">
        <v>66</v>
      </c>
      <c r="L14" s="41">
        <v>4</v>
      </c>
      <c r="M14" s="81">
        <v>3</v>
      </c>
      <c r="N14" s="35"/>
      <c r="O14" s="35"/>
      <c r="P14" s="35"/>
      <c r="Q14" s="35"/>
      <c r="R14" s="22">
        <f t="shared" si="1"/>
        <v>68</v>
      </c>
      <c r="S14" s="22">
        <f t="shared" si="2"/>
        <v>66</v>
      </c>
      <c r="T14" s="22">
        <f t="shared" si="3"/>
        <v>0</v>
      </c>
      <c r="U14" s="22">
        <f t="shared" si="4"/>
        <v>0</v>
      </c>
      <c r="V14" s="22">
        <f t="shared" si="5"/>
        <v>0</v>
      </c>
      <c r="W14" s="22">
        <f t="shared" si="6"/>
        <v>0</v>
      </c>
      <c r="X14" s="89" t="s">
        <v>98</v>
      </c>
      <c r="Y14" s="90">
        <v>216</v>
      </c>
      <c r="Z14" s="90">
        <f>C62-Y14</f>
        <v>0</v>
      </c>
      <c r="AA14" s="91">
        <f t="shared" si="7"/>
        <v>0</v>
      </c>
    </row>
    <row r="15" spans="1:27" s="23" customFormat="1">
      <c r="A15" s="21" t="s">
        <v>73</v>
      </c>
      <c r="B15" s="87" t="s">
        <v>124</v>
      </c>
      <c r="C15" s="21">
        <f t="shared" si="8"/>
        <v>68</v>
      </c>
      <c r="D15" s="21">
        <f t="shared" si="9"/>
        <v>68</v>
      </c>
      <c r="E15" s="21">
        <f t="shared" si="10"/>
        <v>40</v>
      </c>
      <c r="F15" s="21">
        <v>28</v>
      </c>
      <c r="G15" s="21"/>
      <c r="H15" s="21"/>
      <c r="I15" s="21"/>
      <c r="J15" s="21"/>
      <c r="K15" s="77" t="s">
        <v>163</v>
      </c>
      <c r="L15" s="41">
        <v>4</v>
      </c>
      <c r="M15" s="35"/>
      <c r="N15" s="35"/>
      <c r="O15" s="35"/>
      <c r="P15" s="35"/>
      <c r="Q15" s="35"/>
      <c r="R15" s="22">
        <f t="shared" si="1"/>
        <v>68</v>
      </c>
      <c r="S15" s="22">
        <f t="shared" si="2"/>
        <v>0</v>
      </c>
      <c r="T15" s="22">
        <f t="shared" si="3"/>
        <v>0</v>
      </c>
      <c r="U15" s="22">
        <f t="shared" si="4"/>
        <v>0</v>
      </c>
      <c r="V15" s="22">
        <f t="shared" si="5"/>
        <v>0</v>
      </c>
      <c r="W15" s="22">
        <f t="shared" si="6"/>
        <v>0</v>
      </c>
      <c r="X15" s="113" t="s">
        <v>176</v>
      </c>
      <c r="Y15" s="92">
        <f>SUM(Y10:Y14)</f>
        <v>2124</v>
      </c>
      <c r="Z15" s="92">
        <f>SUM(Z10:Z14)</f>
        <v>828</v>
      </c>
      <c r="AA15" s="93">
        <f>SUM(AA10:AA14)</f>
        <v>1</v>
      </c>
    </row>
    <row r="16" spans="1:27" s="23" customFormat="1">
      <c r="A16" s="21" t="s">
        <v>76</v>
      </c>
      <c r="B16" s="87" t="s">
        <v>68</v>
      </c>
      <c r="C16" s="21">
        <f t="shared" si="8"/>
        <v>117</v>
      </c>
      <c r="D16" s="21">
        <f t="shared" si="9"/>
        <v>117</v>
      </c>
      <c r="E16" s="21">
        <f t="shared" si="10"/>
        <v>0</v>
      </c>
      <c r="F16" s="21">
        <v>117</v>
      </c>
      <c r="G16" s="21"/>
      <c r="H16" s="21"/>
      <c r="I16" s="21"/>
      <c r="J16" s="21"/>
      <c r="K16" s="77" t="s">
        <v>69</v>
      </c>
      <c r="L16" s="41">
        <v>3</v>
      </c>
      <c r="M16" s="41">
        <v>3</v>
      </c>
      <c r="N16" s="35"/>
      <c r="O16" s="35"/>
      <c r="P16" s="35"/>
      <c r="Q16" s="35"/>
      <c r="R16" s="22">
        <f t="shared" si="1"/>
        <v>51</v>
      </c>
      <c r="S16" s="22">
        <f t="shared" si="2"/>
        <v>66</v>
      </c>
      <c r="T16" s="22">
        <f t="shared" si="3"/>
        <v>0</v>
      </c>
      <c r="U16" s="22">
        <f t="shared" si="4"/>
        <v>0</v>
      </c>
      <c r="V16" s="22">
        <f t="shared" si="5"/>
        <v>0</v>
      </c>
      <c r="W16" s="22">
        <f t="shared" si="6"/>
        <v>0</v>
      </c>
      <c r="X16" s="90"/>
      <c r="Y16" s="90"/>
      <c r="Z16" s="90"/>
      <c r="AA16" s="90"/>
    </row>
    <row r="17" spans="1:31" s="23" customFormat="1">
      <c r="A17" s="21" t="s">
        <v>77</v>
      </c>
      <c r="B17" s="87" t="s">
        <v>114</v>
      </c>
      <c r="C17" s="21">
        <f t="shared" si="8"/>
        <v>224</v>
      </c>
      <c r="D17" s="21">
        <f t="shared" si="9"/>
        <v>200</v>
      </c>
      <c r="E17" s="21">
        <f t="shared" si="10"/>
        <v>124</v>
      </c>
      <c r="F17" s="21">
        <v>76</v>
      </c>
      <c r="G17" s="21"/>
      <c r="H17" s="21"/>
      <c r="I17" s="21"/>
      <c r="J17" s="21">
        <v>24</v>
      </c>
      <c r="K17" s="77" t="s">
        <v>66</v>
      </c>
      <c r="L17" s="41">
        <v>4</v>
      </c>
      <c r="M17" s="81">
        <v>6</v>
      </c>
      <c r="N17" s="35"/>
      <c r="O17" s="35"/>
      <c r="P17" s="35"/>
      <c r="Q17" s="35"/>
      <c r="R17" s="22">
        <f t="shared" si="1"/>
        <v>68</v>
      </c>
      <c r="S17" s="22">
        <f t="shared" si="2"/>
        <v>132</v>
      </c>
      <c r="T17" s="22">
        <f t="shared" si="3"/>
        <v>0</v>
      </c>
      <c r="U17" s="22">
        <f t="shared" si="4"/>
        <v>0</v>
      </c>
      <c r="V17" s="22">
        <f t="shared" si="5"/>
        <v>0</v>
      </c>
      <c r="W17" s="22">
        <f t="shared" si="6"/>
        <v>0</v>
      </c>
      <c r="X17" s="90"/>
      <c r="Y17" s="94"/>
      <c r="Z17" s="72" t="s">
        <v>177</v>
      </c>
      <c r="AA17" s="72" t="s">
        <v>178</v>
      </c>
    </row>
    <row r="18" spans="1:31" s="23" customFormat="1">
      <c r="A18" s="21" t="s">
        <v>79</v>
      </c>
      <c r="B18" s="87" t="s">
        <v>78</v>
      </c>
      <c r="C18" s="21">
        <f t="shared" si="8"/>
        <v>151</v>
      </c>
      <c r="D18" s="21">
        <f t="shared" si="9"/>
        <v>139</v>
      </c>
      <c r="E18" s="21">
        <f t="shared" si="10"/>
        <v>55</v>
      </c>
      <c r="F18" s="21">
        <v>84</v>
      </c>
      <c r="G18" s="21"/>
      <c r="H18" s="21"/>
      <c r="I18" s="21"/>
      <c r="J18" s="21">
        <v>12</v>
      </c>
      <c r="K18" s="77" t="s">
        <v>15</v>
      </c>
      <c r="L18" s="41">
        <v>3</v>
      </c>
      <c r="M18" s="81">
        <v>4</v>
      </c>
      <c r="N18" s="35"/>
      <c r="O18" s="35"/>
      <c r="P18" s="35"/>
      <c r="Q18" s="35"/>
      <c r="R18" s="22">
        <f t="shared" si="1"/>
        <v>51</v>
      </c>
      <c r="S18" s="22">
        <f t="shared" si="2"/>
        <v>88</v>
      </c>
      <c r="T18" s="22">
        <f t="shared" si="3"/>
        <v>0</v>
      </c>
      <c r="U18" s="22">
        <f t="shared" si="4"/>
        <v>0</v>
      </c>
      <c r="V18" s="22">
        <f t="shared" si="5"/>
        <v>0</v>
      </c>
      <c r="W18" s="22">
        <f t="shared" si="6"/>
        <v>0</v>
      </c>
      <c r="X18" s="131" t="s">
        <v>179</v>
      </c>
      <c r="Y18" s="131"/>
      <c r="Z18" s="90">
        <v>1476</v>
      </c>
      <c r="AA18" s="90">
        <f>SUM(T66:W66)</f>
        <v>2006</v>
      </c>
    </row>
    <row r="19" spans="1:31" s="23" customFormat="1">
      <c r="A19" s="21" t="s">
        <v>81</v>
      </c>
      <c r="B19" s="87" t="s">
        <v>74</v>
      </c>
      <c r="C19" s="21">
        <f t="shared" si="8"/>
        <v>78</v>
      </c>
      <c r="D19" s="21">
        <f t="shared" si="9"/>
        <v>78</v>
      </c>
      <c r="E19" s="21">
        <f t="shared" si="10"/>
        <v>14</v>
      </c>
      <c r="F19" s="21">
        <v>64</v>
      </c>
      <c r="G19" s="21"/>
      <c r="H19" s="21"/>
      <c r="I19" s="21"/>
      <c r="J19" s="21"/>
      <c r="K19" s="77" t="s">
        <v>75</v>
      </c>
      <c r="L19" s="41">
        <v>2</v>
      </c>
      <c r="M19" s="41">
        <v>2</v>
      </c>
      <c r="N19" s="35"/>
      <c r="O19" s="35"/>
      <c r="P19" s="35"/>
      <c r="Q19" s="35"/>
      <c r="R19" s="22">
        <f t="shared" si="1"/>
        <v>34</v>
      </c>
      <c r="S19" s="22">
        <f t="shared" si="2"/>
        <v>44</v>
      </c>
      <c r="T19" s="22">
        <f t="shared" si="3"/>
        <v>0</v>
      </c>
      <c r="U19" s="22">
        <f t="shared" si="4"/>
        <v>0</v>
      </c>
      <c r="V19" s="22">
        <f t="shared" si="5"/>
        <v>0</v>
      </c>
      <c r="W19" s="22">
        <f t="shared" si="6"/>
        <v>0</v>
      </c>
      <c r="X19" s="131" t="s">
        <v>180</v>
      </c>
      <c r="Y19" s="131"/>
      <c r="Z19" s="90">
        <v>432</v>
      </c>
      <c r="AA19" s="90">
        <f>H65</f>
        <v>468</v>
      </c>
    </row>
    <row r="20" spans="1:31" s="23" customFormat="1" ht="31.5">
      <c r="A20" s="21" t="s">
        <v>83</v>
      </c>
      <c r="B20" s="87" t="s">
        <v>197</v>
      </c>
      <c r="C20" s="21">
        <f t="shared" si="8"/>
        <v>68</v>
      </c>
      <c r="D20" s="21">
        <f t="shared" si="9"/>
        <v>68</v>
      </c>
      <c r="E20" s="21">
        <f t="shared" si="10"/>
        <v>22</v>
      </c>
      <c r="F20" s="21">
        <v>46</v>
      </c>
      <c r="G20" s="21"/>
      <c r="H20" s="21"/>
      <c r="I20" s="21"/>
      <c r="J20" s="21"/>
      <c r="K20" s="77" t="s">
        <v>163</v>
      </c>
      <c r="L20" s="41">
        <v>4</v>
      </c>
      <c r="M20" s="35"/>
      <c r="N20" s="35"/>
      <c r="O20" s="35"/>
      <c r="P20" s="35"/>
      <c r="Q20" s="35"/>
      <c r="R20" s="22">
        <f t="shared" si="1"/>
        <v>68</v>
      </c>
      <c r="S20" s="22">
        <f t="shared" si="2"/>
        <v>0</v>
      </c>
      <c r="T20" s="22">
        <f t="shared" si="3"/>
        <v>0</v>
      </c>
      <c r="U20" s="22">
        <f t="shared" si="4"/>
        <v>0</v>
      </c>
      <c r="V20" s="22">
        <f t="shared" si="5"/>
        <v>0</v>
      </c>
      <c r="W20" s="22">
        <f t="shared" si="6"/>
        <v>0</v>
      </c>
      <c r="X20" s="131" t="s">
        <v>181</v>
      </c>
      <c r="Y20" s="131"/>
      <c r="Z20" s="90">
        <v>216</v>
      </c>
      <c r="AA20" s="90">
        <f>C62</f>
        <v>216</v>
      </c>
    </row>
    <row r="21" spans="1:31" s="23" customFormat="1">
      <c r="A21" s="21" t="s">
        <v>115</v>
      </c>
      <c r="B21" s="87" t="s">
        <v>80</v>
      </c>
      <c r="C21" s="21">
        <f t="shared" si="8"/>
        <v>100</v>
      </c>
      <c r="D21" s="21">
        <f t="shared" si="9"/>
        <v>100</v>
      </c>
      <c r="E21" s="21">
        <f t="shared" si="10"/>
        <v>86</v>
      </c>
      <c r="F21" s="21">
        <v>14</v>
      </c>
      <c r="G21" s="21"/>
      <c r="H21" s="21"/>
      <c r="I21" s="21"/>
      <c r="J21" s="21"/>
      <c r="K21" s="77" t="s">
        <v>69</v>
      </c>
      <c r="L21" s="41">
        <v>2</v>
      </c>
      <c r="M21" s="41">
        <v>3</v>
      </c>
      <c r="N21" s="35"/>
      <c r="O21" s="35"/>
      <c r="P21" s="35"/>
      <c r="Q21" s="35"/>
      <c r="R21" s="22">
        <f t="shared" si="1"/>
        <v>34</v>
      </c>
      <c r="S21" s="22">
        <f t="shared" si="2"/>
        <v>66</v>
      </c>
      <c r="T21" s="22">
        <f t="shared" si="3"/>
        <v>0</v>
      </c>
      <c r="U21" s="22">
        <f t="shared" si="4"/>
        <v>0</v>
      </c>
      <c r="V21" s="22">
        <f t="shared" si="5"/>
        <v>0</v>
      </c>
      <c r="W21" s="22">
        <f t="shared" si="6"/>
        <v>0</v>
      </c>
      <c r="X21" s="131" t="s">
        <v>182</v>
      </c>
      <c r="Y21" s="131"/>
      <c r="Z21" s="90">
        <v>2952</v>
      </c>
      <c r="AA21" s="90">
        <f>C65</f>
        <v>2952</v>
      </c>
    </row>
    <row r="22" spans="1:31" s="23" customFormat="1">
      <c r="A22" s="21" t="s">
        <v>134</v>
      </c>
      <c r="B22" s="87" t="s">
        <v>82</v>
      </c>
      <c r="C22" s="21">
        <f t="shared" si="8"/>
        <v>66</v>
      </c>
      <c r="D22" s="21">
        <f t="shared" si="9"/>
        <v>66</v>
      </c>
      <c r="E22" s="21">
        <f t="shared" si="10"/>
        <v>28</v>
      </c>
      <c r="F22" s="21">
        <v>38</v>
      </c>
      <c r="G22" s="21"/>
      <c r="H22" s="21"/>
      <c r="I22" s="21"/>
      <c r="J22" s="21"/>
      <c r="K22" s="77" t="s">
        <v>163</v>
      </c>
      <c r="L22" s="35"/>
      <c r="M22" s="41">
        <v>3</v>
      </c>
      <c r="N22" s="35"/>
      <c r="O22" s="35"/>
      <c r="P22" s="35"/>
      <c r="Q22" s="35"/>
      <c r="R22" s="22">
        <f t="shared" si="1"/>
        <v>0</v>
      </c>
      <c r="S22" s="22">
        <f t="shared" si="2"/>
        <v>66</v>
      </c>
      <c r="T22" s="22">
        <f t="shared" si="3"/>
        <v>0</v>
      </c>
      <c r="U22" s="22">
        <f t="shared" si="4"/>
        <v>0</v>
      </c>
      <c r="V22" s="22">
        <f t="shared" si="5"/>
        <v>0</v>
      </c>
      <c r="W22" s="22">
        <f t="shared" si="6"/>
        <v>0</v>
      </c>
      <c r="X22" s="131" t="s">
        <v>183</v>
      </c>
      <c r="Y22" s="131"/>
      <c r="Z22" s="90">
        <v>4428</v>
      </c>
      <c r="AA22" s="90">
        <f>C66</f>
        <v>4428</v>
      </c>
    </row>
    <row r="23" spans="1:31" s="23" customFormat="1">
      <c r="A23" s="21" t="s">
        <v>135</v>
      </c>
      <c r="B23" s="87" t="s">
        <v>84</v>
      </c>
      <c r="C23" s="21">
        <f t="shared" si="8"/>
        <v>66</v>
      </c>
      <c r="D23" s="21">
        <f t="shared" si="9"/>
        <v>66</v>
      </c>
      <c r="E23" s="21">
        <f t="shared" si="10"/>
        <v>42</v>
      </c>
      <c r="F23" s="21">
        <v>24</v>
      </c>
      <c r="G23" s="21"/>
      <c r="H23" s="21"/>
      <c r="I23" s="21"/>
      <c r="J23" s="21"/>
      <c r="K23" s="77" t="s">
        <v>163</v>
      </c>
      <c r="L23" s="35"/>
      <c r="M23" s="41">
        <v>3</v>
      </c>
      <c r="N23" s="35"/>
      <c r="O23" s="35"/>
      <c r="P23" s="35"/>
      <c r="Q23" s="35"/>
      <c r="R23" s="22">
        <f t="shared" si="1"/>
        <v>0</v>
      </c>
      <c r="S23" s="22">
        <f t="shared" si="2"/>
        <v>66</v>
      </c>
      <c r="T23" s="22">
        <f t="shared" si="3"/>
        <v>0</v>
      </c>
      <c r="U23" s="22">
        <f t="shared" si="4"/>
        <v>0</v>
      </c>
      <c r="V23" s="22">
        <f t="shared" si="5"/>
        <v>0</v>
      </c>
      <c r="W23" s="22">
        <f t="shared" si="6"/>
        <v>0</v>
      </c>
      <c r="X23" s="131" t="s">
        <v>184</v>
      </c>
      <c r="Y23" s="131"/>
      <c r="Z23" s="95">
        <v>0.7</v>
      </c>
      <c r="AA23" s="91">
        <f>(Y15-Y14)/(Z21-Y14)</f>
        <v>0.69736842105263153</v>
      </c>
    </row>
    <row r="24" spans="1:31" s="23" customFormat="1">
      <c r="A24" s="21" t="s">
        <v>136</v>
      </c>
      <c r="B24" s="21" t="s">
        <v>137</v>
      </c>
      <c r="C24" s="21">
        <f t="shared" si="8"/>
        <v>44</v>
      </c>
      <c r="D24" s="21">
        <f t="shared" si="9"/>
        <v>44</v>
      </c>
      <c r="E24" s="21">
        <f t="shared" si="10"/>
        <v>14</v>
      </c>
      <c r="F24" s="21">
        <v>30</v>
      </c>
      <c r="G24" s="21"/>
      <c r="H24" s="21"/>
      <c r="I24" s="21"/>
      <c r="J24" s="21"/>
      <c r="K24" s="77" t="s">
        <v>163</v>
      </c>
      <c r="L24" s="35"/>
      <c r="M24" s="41">
        <v>2</v>
      </c>
      <c r="N24" s="35"/>
      <c r="O24" s="35"/>
      <c r="P24" s="35"/>
      <c r="Q24" s="35"/>
      <c r="R24" s="22">
        <f t="shared" si="1"/>
        <v>0</v>
      </c>
      <c r="S24" s="22">
        <f t="shared" si="2"/>
        <v>44</v>
      </c>
      <c r="T24" s="22">
        <f t="shared" si="3"/>
        <v>0</v>
      </c>
      <c r="U24" s="22">
        <f t="shared" si="4"/>
        <v>0</v>
      </c>
      <c r="V24" s="22">
        <f t="shared" si="5"/>
        <v>0</v>
      </c>
      <c r="W24" s="22">
        <f t="shared" si="6"/>
        <v>0</v>
      </c>
      <c r="X24" s="131" t="s">
        <v>185</v>
      </c>
      <c r="Y24" s="131"/>
      <c r="Z24" s="95">
        <v>0.3</v>
      </c>
      <c r="AA24" s="91">
        <f>Z15/(Z21-Y14)</f>
        <v>0.30263157894736842</v>
      </c>
    </row>
    <row r="25" spans="1:31" s="20" customFormat="1">
      <c r="A25" s="18" t="s">
        <v>138</v>
      </c>
      <c r="B25" s="18" t="s">
        <v>139</v>
      </c>
      <c r="C25" s="18">
        <f t="shared" ref="C25:J25" si="11">SUM(C26:C31)</f>
        <v>482</v>
      </c>
      <c r="D25" s="18">
        <f t="shared" si="11"/>
        <v>456</v>
      </c>
      <c r="E25" s="18">
        <f t="shared" si="11"/>
        <v>114</v>
      </c>
      <c r="F25" s="18">
        <f t="shared" si="11"/>
        <v>342</v>
      </c>
      <c r="G25" s="18">
        <f t="shared" si="11"/>
        <v>0</v>
      </c>
      <c r="H25" s="18">
        <f t="shared" si="11"/>
        <v>0</v>
      </c>
      <c r="I25" s="18">
        <f t="shared" si="11"/>
        <v>26</v>
      </c>
      <c r="J25" s="18">
        <f t="shared" si="11"/>
        <v>0</v>
      </c>
      <c r="K25" s="76" t="s">
        <v>217</v>
      </c>
      <c r="L25" s="34"/>
      <c r="M25" s="34"/>
      <c r="N25" s="34"/>
      <c r="O25" s="34"/>
      <c r="P25" s="34"/>
      <c r="Q25" s="34"/>
      <c r="R25" s="22">
        <f t="shared" si="1"/>
        <v>0</v>
      </c>
      <c r="S25" s="22">
        <f t="shared" si="2"/>
        <v>0</v>
      </c>
      <c r="T25" s="22">
        <f t="shared" si="3"/>
        <v>0</v>
      </c>
      <c r="U25" s="22">
        <f t="shared" si="4"/>
        <v>0</v>
      </c>
      <c r="V25" s="22">
        <f t="shared" si="5"/>
        <v>0</v>
      </c>
      <c r="W25" s="22">
        <f t="shared" si="6"/>
        <v>0</v>
      </c>
      <c r="X25" s="131" t="s">
        <v>186</v>
      </c>
      <c r="Y25" s="131"/>
      <c r="Z25" s="95">
        <v>0.7</v>
      </c>
      <c r="AA25" s="91">
        <f>(D65+H65)/(C65-C61-C62)</f>
        <v>0.95447530864197527</v>
      </c>
    </row>
    <row r="26" spans="1:31" s="23" customFormat="1">
      <c r="A26" s="21" t="s">
        <v>140</v>
      </c>
      <c r="B26" s="21" t="s">
        <v>141</v>
      </c>
      <c r="C26" s="21">
        <f t="shared" ref="C26:C37" si="12">D26+SUM(H26:J26)</f>
        <v>52</v>
      </c>
      <c r="D26" s="21">
        <f>SUM(E26:G26)</f>
        <v>48</v>
      </c>
      <c r="E26" s="21">
        <f t="shared" ref="E26:E31" si="13">SUM(R26:W26)-F26-G26</f>
        <v>36</v>
      </c>
      <c r="F26" s="21">
        <v>12</v>
      </c>
      <c r="G26" s="21"/>
      <c r="H26" s="21"/>
      <c r="I26" s="21">
        <v>4</v>
      </c>
      <c r="J26" s="21"/>
      <c r="K26" s="77" t="s">
        <v>163</v>
      </c>
      <c r="L26" s="35"/>
      <c r="M26" s="35"/>
      <c r="N26" s="41">
        <v>3</v>
      </c>
      <c r="O26" s="35"/>
      <c r="P26" s="35"/>
      <c r="Q26" s="35"/>
      <c r="R26" s="22">
        <f t="shared" si="1"/>
        <v>0</v>
      </c>
      <c r="S26" s="22">
        <f t="shared" si="2"/>
        <v>0</v>
      </c>
      <c r="T26" s="22">
        <f t="shared" si="3"/>
        <v>48</v>
      </c>
      <c r="U26" s="22">
        <f t="shared" si="4"/>
        <v>0</v>
      </c>
      <c r="V26" s="22">
        <f t="shared" si="5"/>
        <v>0</v>
      </c>
      <c r="W26" s="22">
        <f t="shared" si="6"/>
        <v>0</v>
      </c>
      <c r="X26" s="131" t="s">
        <v>187</v>
      </c>
      <c r="Y26" s="131"/>
      <c r="Z26" s="90">
        <v>68</v>
      </c>
      <c r="AA26" s="90">
        <f>C28</f>
        <v>84</v>
      </c>
    </row>
    <row r="27" spans="1:31" s="23" customFormat="1" ht="31.5">
      <c r="A27" s="21" t="s">
        <v>142</v>
      </c>
      <c r="B27" s="21" t="s">
        <v>117</v>
      </c>
      <c r="C27" s="21">
        <f t="shared" si="12"/>
        <v>124</v>
      </c>
      <c r="D27" s="21">
        <f t="shared" ref="D27:D31" si="14">SUM(E27:G27)</f>
        <v>118</v>
      </c>
      <c r="E27" s="21">
        <f t="shared" si="13"/>
        <v>0</v>
      </c>
      <c r="F27" s="21">
        <v>118</v>
      </c>
      <c r="G27" s="21"/>
      <c r="H27" s="21"/>
      <c r="I27" s="21">
        <v>6</v>
      </c>
      <c r="J27" s="21"/>
      <c r="K27" s="77" t="s">
        <v>169</v>
      </c>
      <c r="L27" s="35"/>
      <c r="M27" s="35"/>
      <c r="N27" s="41">
        <v>2</v>
      </c>
      <c r="O27" s="41">
        <v>2</v>
      </c>
      <c r="P27" s="41">
        <v>2</v>
      </c>
      <c r="Q27" s="41">
        <v>2</v>
      </c>
      <c r="R27" s="22">
        <f t="shared" si="1"/>
        <v>0</v>
      </c>
      <c r="S27" s="22">
        <f t="shared" si="2"/>
        <v>0</v>
      </c>
      <c r="T27" s="22">
        <f t="shared" si="3"/>
        <v>32</v>
      </c>
      <c r="U27" s="22">
        <f t="shared" si="4"/>
        <v>40</v>
      </c>
      <c r="V27" s="22">
        <f t="shared" si="5"/>
        <v>26</v>
      </c>
      <c r="W27" s="22">
        <f t="shared" si="6"/>
        <v>20</v>
      </c>
      <c r="X27" s="131" t="s">
        <v>188</v>
      </c>
      <c r="Y27" s="131"/>
      <c r="Z27" s="90"/>
      <c r="AA27" s="91">
        <f>H65/C40</f>
        <v>0.31493943472409153</v>
      </c>
    </row>
    <row r="28" spans="1:31" s="23" customFormat="1">
      <c r="A28" s="21" t="s">
        <v>143</v>
      </c>
      <c r="B28" s="21" t="s">
        <v>92</v>
      </c>
      <c r="C28" s="21">
        <f t="shared" si="12"/>
        <v>84</v>
      </c>
      <c r="D28" s="21">
        <f t="shared" si="14"/>
        <v>80</v>
      </c>
      <c r="E28" s="21">
        <f t="shared" si="13"/>
        <v>32</v>
      </c>
      <c r="F28" s="21">
        <v>48</v>
      </c>
      <c r="G28" s="21"/>
      <c r="H28" s="21"/>
      <c r="I28" s="21">
        <v>4</v>
      </c>
      <c r="J28" s="21"/>
      <c r="K28" s="77" t="s">
        <v>163</v>
      </c>
      <c r="L28" s="35"/>
      <c r="M28" s="35"/>
      <c r="N28" s="35"/>
      <c r="O28" s="41">
        <v>4</v>
      </c>
      <c r="P28" s="35"/>
      <c r="Q28" s="35"/>
      <c r="R28" s="22">
        <f t="shared" si="1"/>
        <v>0</v>
      </c>
      <c r="S28" s="22">
        <f t="shared" si="2"/>
        <v>0</v>
      </c>
      <c r="T28" s="22">
        <f t="shared" si="3"/>
        <v>0</v>
      </c>
      <c r="U28" s="22">
        <f t="shared" si="4"/>
        <v>80</v>
      </c>
      <c r="V28" s="22">
        <f t="shared" si="5"/>
        <v>0</v>
      </c>
      <c r="W28" s="22">
        <f t="shared" si="6"/>
        <v>0</v>
      </c>
      <c r="X28" s="131" t="s">
        <v>189</v>
      </c>
      <c r="Y28" s="131"/>
      <c r="Z28" s="90"/>
      <c r="AA28" s="91">
        <f>I65/(C65-C61-C62)</f>
        <v>4.5524691358024692E-2</v>
      </c>
    </row>
    <row r="29" spans="1:31" s="23" customFormat="1">
      <c r="A29" s="21" t="s">
        <v>144</v>
      </c>
      <c r="B29" s="21" t="s">
        <v>74</v>
      </c>
      <c r="C29" s="21">
        <f t="shared" si="12"/>
        <v>124</v>
      </c>
      <c r="D29" s="21">
        <f t="shared" si="14"/>
        <v>118</v>
      </c>
      <c r="E29" s="21">
        <f t="shared" si="13"/>
        <v>0</v>
      </c>
      <c r="F29" s="21">
        <v>118</v>
      </c>
      <c r="G29" s="21"/>
      <c r="H29" s="21"/>
      <c r="I29" s="21">
        <v>6</v>
      </c>
      <c r="J29" s="21"/>
      <c r="K29" s="77" t="s">
        <v>170</v>
      </c>
      <c r="L29" s="35"/>
      <c r="M29" s="35"/>
      <c r="N29" s="41">
        <v>2</v>
      </c>
      <c r="O29" s="41">
        <v>2</v>
      </c>
      <c r="P29" s="41">
        <v>2</v>
      </c>
      <c r="Q29" s="41">
        <v>2</v>
      </c>
      <c r="R29" s="22">
        <f t="shared" si="1"/>
        <v>0</v>
      </c>
      <c r="S29" s="22">
        <f t="shared" si="2"/>
        <v>0</v>
      </c>
      <c r="T29" s="22">
        <f t="shared" si="3"/>
        <v>32</v>
      </c>
      <c r="U29" s="22">
        <f t="shared" si="4"/>
        <v>40</v>
      </c>
      <c r="V29" s="22">
        <f t="shared" si="5"/>
        <v>26</v>
      </c>
      <c r="W29" s="22">
        <f t="shared" si="6"/>
        <v>20</v>
      </c>
      <c r="X29" s="131" t="s">
        <v>190</v>
      </c>
      <c r="Y29" s="131"/>
      <c r="Z29" s="90"/>
      <c r="AA29" s="91">
        <f>(F66+G66+H66)/C66</f>
        <v>0.54765130984643184</v>
      </c>
    </row>
    <row r="30" spans="1:31" s="23" customFormat="1">
      <c r="A30" s="21" t="s">
        <v>145</v>
      </c>
      <c r="B30" s="21" t="s">
        <v>195</v>
      </c>
      <c r="C30" s="21">
        <f t="shared" ref="C30" si="15">D30+SUM(H30:J30)</f>
        <v>56</v>
      </c>
      <c r="D30" s="21">
        <f t="shared" ref="D30" si="16">SUM(E30:G30)</f>
        <v>52</v>
      </c>
      <c r="E30" s="21">
        <f t="shared" ref="E30" si="17">SUM(R30:W30)-F30-G30</f>
        <v>26</v>
      </c>
      <c r="F30" s="21">
        <v>26</v>
      </c>
      <c r="G30" s="21"/>
      <c r="H30" s="21"/>
      <c r="I30" s="21">
        <v>4</v>
      </c>
      <c r="J30" s="21"/>
      <c r="K30" s="77" t="s">
        <v>163</v>
      </c>
      <c r="L30" s="35"/>
      <c r="M30" s="35"/>
      <c r="N30" s="35"/>
      <c r="O30" s="35"/>
      <c r="P30" s="41">
        <v>4</v>
      </c>
      <c r="Q30" s="35"/>
      <c r="R30" s="22">
        <f t="shared" ref="R30" si="18">IF(L30&lt;36,L30*R$5,L30)</f>
        <v>0</v>
      </c>
      <c r="S30" s="22">
        <f t="shared" ref="S30" si="19">IF(M30&lt;36,M30*S$5,M30)</f>
        <v>0</v>
      </c>
      <c r="T30" s="22">
        <f t="shared" ref="T30" si="20">IF(N30&lt;36,N30*T$5,N30)</f>
        <v>0</v>
      </c>
      <c r="U30" s="22">
        <f t="shared" ref="U30" si="21">IF(O30&lt;36,O30*U$5,O30)</f>
        <v>0</v>
      </c>
      <c r="V30" s="22">
        <f t="shared" ref="V30" si="22">IF(P30&lt;36,P30*V$5,P30)</f>
        <v>52</v>
      </c>
      <c r="W30" s="22">
        <f t="shared" ref="W30" si="23">IF(Q30&lt;36,Q30*W$5,Q30)</f>
        <v>0</v>
      </c>
      <c r="X30" s="97"/>
      <c r="Y30" s="97"/>
      <c r="Z30" s="97"/>
      <c r="AA30" s="97"/>
    </row>
    <row r="31" spans="1:31" s="23" customFormat="1">
      <c r="A31" s="21" t="s">
        <v>198</v>
      </c>
      <c r="B31" s="21" t="s">
        <v>199</v>
      </c>
      <c r="C31" s="21">
        <f t="shared" si="12"/>
        <v>42</v>
      </c>
      <c r="D31" s="21">
        <f t="shared" si="14"/>
        <v>40</v>
      </c>
      <c r="E31" s="21">
        <f t="shared" si="13"/>
        <v>20</v>
      </c>
      <c r="F31" s="21">
        <v>20</v>
      </c>
      <c r="G31" s="21"/>
      <c r="H31" s="21"/>
      <c r="I31" s="21">
        <v>2</v>
      </c>
      <c r="J31" s="21"/>
      <c r="K31" s="77" t="s">
        <v>163</v>
      </c>
      <c r="L31" s="35"/>
      <c r="M31" s="35"/>
      <c r="N31" s="35"/>
      <c r="O31" s="41">
        <v>2</v>
      </c>
      <c r="P31" s="35"/>
      <c r="Q31" s="35"/>
      <c r="R31" s="22">
        <f t="shared" si="1"/>
        <v>0</v>
      </c>
      <c r="S31" s="22">
        <f t="shared" si="2"/>
        <v>0</v>
      </c>
      <c r="T31" s="22">
        <f t="shared" si="3"/>
        <v>0</v>
      </c>
      <c r="U31" s="22">
        <f t="shared" si="4"/>
        <v>40</v>
      </c>
      <c r="V31" s="22">
        <f t="shared" si="5"/>
        <v>0</v>
      </c>
      <c r="W31" s="22">
        <f t="shared" si="6"/>
        <v>0</v>
      </c>
      <c r="X31" s="97"/>
      <c r="Y31" s="97"/>
      <c r="Z31" s="97"/>
      <c r="AA31" s="97"/>
    </row>
    <row r="32" spans="1:31" s="20" customFormat="1">
      <c r="A32" s="18" t="s">
        <v>85</v>
      </c>
      <c r="B32" s="18" t="s">
        <v>146</v>
      </c>
      <c r="C32" s="18">
        <f t="shared" ref="C32:J32" si="24">SUM(C33:C39)</f>
        <v>624</v>
      </c>
      <c r="D32" s="18">
        <f t="shared" si="24"/>
        <v>592</v>
      </c>
      <c r="E32" s="18">
        <f t="shared" si="24"/>
        <v>276</v>
      </c>
      <c r="F32" s="18">
        <f t="shared" si="24"/>
        <v>316</v>
      </c>
      <c r="G32" s="18">
        <f t="shared" si="24"/>
        <v>0</v>
      </c>
      <c r="H32" s="18">
        <f t="shared" si="24"/>
        <v>0</v>
      </c>
      <c r="I32" s="18">
        <f t="shared" si="24"/>
        <v>32</v>
      </c>
      <c r="J32" s="18">
        <f t="shared" si="24"/>
        <v>0</v>
      </c>
      <c r="K32" s="76" t="s">
        <v>224</v>
      </c>
      <c r="L32" s="34"/>
      <c r="M32" s="34"/>
      <c r="N32" s="34"/>
      <c r="O32" s="34"/>
      <c r="P32" s="34"/>
      <c r="Q32" s="34"/>
      <c r="R32" s="22">
        <f t="shared" si="1"/>
        <v>0</v>
      </c>
      <c r="S32" s="22">
        <f t="shared" si="2"/>
        <v>0</v>
      </c>
      <c r="T32" s="22">
        <f t="shared" si="3"/>
        <v>0</v>
      </c>
      <c r="U32" s="22">
        <f t="shared" si="4"/>
        <v>0</v>
      </c>
      <c r="V32" s="22">
        <f t="shared" si="5"/>
        <v>0</v>
      </c>
      <c r="W32" s="22">
        <f t="shared" si="6"/>
        <v>0</v>
      </c>
      <c r="X32" s="98"/>
      <c r="Y32" s="99"/>
      <c r="Z32" s="100"/>
      <c r="AA32" s="99"/>
      <c r="AB32" s="23"/>
      <c r="AC32" s="23"/>
      <c r="AD32" s="23"/>
      <c r="AE32" s="23"/>
    </row>
    <row r="33" spans="1:31" s="23" customFormat="1">
      <c r="A33" s="21" t="s">
        <v>86</v>
      </c>
      <c r="B33" s="21" t="s">
        <v>200</v>
      </c>
      <c r="C33" s="21">
        <f t="shared" si="12"/>
        <v>118</v>
      </c>
      <c r="D33" s="21">
        <f t="shared" ref="D33" si="25">SUM(E33:G33)</f>
        <v>112</v>
      </c>
      <c r="E33" s="21">
        <f t="shared" ref="E33:E37" si="26">SUM(R33:W33)-F33-G33</f>
        <v>56</v>
      </c>
      <c r="F33" s="21">
        <v>56</v>
      </c>
      <c r="G33" s="21"/>
      <c r="H33" s="21"/>
      <c r="I33" s="21">
        <v>6</v>
      </c>
      <c r="J33" s="21"/>
      <c r="K33" s="77" t="s">
        <v>15</v>
      </c>
      <c r="L33" s="35"/>
      <c r="M33" s="35"/>
      <c r="N33" s="81">
        <v>7</v>
      </c>
      <c r="O33" s="35"/>
      <c r="P33" s="35"/>
      <c r="Q33" s="35"/>
      <c r="R33" s="22">
        <f t="shared" si="1"/>
        <v>0</v>
      </c>
      <c r="S33" s="22">
        <f t="shared" si="2"/>
        <v>0</v>
      </c>
      <c r="T33" s="22">
        <f t="shared" si="3"/>
        <v>112</v>
      </c>
      <c r="U33" s="22">
        <f t="shared" si="4"/>
        <v>0</v>
      </c>
      <c r="V33" s="22">
        <f t="shared" si="5"/>
        <v>0</v>
      </c>
      <c r="W33" s="22">
        <f t="shared" si="6"/>
        <v>0</v>
      </c>
      <c r="X33" s="97"/>
      <c r="Y33" s="97"/>
      <c r="Z33" s="97"/>
      <c r="AA33" s="97"/>
    </row>
    <row r="34" spans="1:31" s="23" customFormat="1">
      <c r="A34" s="21" t="s">
        <v>87</v>
      </c>
      <c r="B34" s="21" t="s">
        <v>201</v>
      </c>
      <c r="C34" s="21">
        <f t="shared" si="12"/>
        <v>84</v>
      </c>
      <c r="D34" s="21">
        <f t="shared" ref="D34:D37" si="27">SUM(E34:G34)</f>
        <v>80</v>
      </c>
      <c r="E34" s="21">
        <f t="shared" si="26"/>
        <v>40</v>
      </c>
      <c r="F34" s="21">
        <v>40</v>
      </c>
      <c r="G34" s="21"/>
      <c r="H34" s="21"/>
      <c r="I34" s="21">
        <v>4</v>
      </c>
      <c r="J34" s="21"/>
      <c r="K34" s="77" t="s">
        <v>163</v>
      </c>
      <c r="L34" s="35"/>
      <c r="M34" s="35"/>
      <c r="N34" s="41">
        <v>5</v>
      </c>
      <c r="O34" s="35"/>
      <c r="P34" s="35"/>
      <c r="Q34" s="35"/>
      <c r="R34" s="22">
        <f t="shared" si="1"/>
        <v>0</v>
      </c>
      <c r="S34" s="22">
        <f t="shared" si="2"/>
        <v>0</v>
      </c>
      <c r="T34" s="22">
        <f t="shared" si="3"/>
        <v>80</v>
      </c>
      <c r="U34" s="22">
        <f t="shared" si="4"/>
        <v>0</v>
      </c>
      <c r="V34" s="22">
        <f t="shared" si="5"/>
        <v>0</v>
      </c>
      <c r="W34" s="22">
        <f t="shared" si="6"/>
        <v>0</v>
      </c>
      <c r="X34" s="97"/>
      <c r="Y34" s="97"/>
      <c r="Z34" s="97"/>
      <c r="AA34" s="97"/>
    </row>
    <row r="35" spans="1:31" s="23" customFormat="1">
      <c r="A35" s="21" t="s">
        <v>88</v>
      </c>
      <c r="B35" s="21" t="s">
        <v>202</v>
      </c>
      <c r="C35" s="21">
        <f t="shared" si="12"/>
        <v>84</v>
      </c>
      <c r="D35" s="21">
        <f t="shared" si="27"/>
        <v>80</v>
      </c>
      <c r="E35" s="21">
        <f t="shared" si="26"/>
        <v>40</v>
      </c>
      <c r="F35" s="21">
        <v>40</v>
      </c>
      <c r="G35" s="21"/>
      <c r="H35" s="21"/>
      <c r="I35" s="21">
        <v>4</v>
      </c>
      <c r="J35" s="21"/>
      <c r="K35" s="116" t="s">
        <v>15</v>
      </c>
      <c r="L35" s="35"/>
      <c r="M35" s="35"/>
      <c r="N35" s="81">
        <v>5</v>
      </c>
      <c r="O35" s="35"/>
      <c r="P35" s="35"/>
      <c r="Q35" s="35"/>
      <c r="R35" s="22">
        <f t="shared" si="1"/>
        <v>0</v>
      </c>
      <c r="S35" s="22">
        <f t="shared" si="2"/>
        <v>0</v>
      </c>
      <c r="T35" s="22">
        <f t="shared" si="3"/>
        <v>80</v>
      </c>
      <c r="U35" s="22">
        <f t="shared" si="4"/>
        <v>0</v>
      </c>
      <c r="V35" s="22">
        <f t="shared" si="5"/>
        <v>0</v>
      </c>
      <c r="W35" s="22">
        <f t="shared" si="6"/>
        <v>0</v>
      </c>
      <c r="X35" s="97"/>
      <c r="Y35" s="97"/>
      <c r="Z35" s="97"/>
      <c r="AA35" s="97"/>
    </row>
    <row r="36" spans="1:31" s="23" customFormat="1">
      <c r="A36" s="21" t="s">
        <v>89</v>
      </c>
      <c r="B36" s="21" t="s">
        <v>203</v>
      </c>
      <c r="C36" s="21">
        <f t="shared" si="12"/>
        <v>118</v>
      </c>
      <c r="D36" s="21">
        <f t="shared" si="27"/>
        <v>112</v>
      </c>
      <c r="E36" s="21">
        <f t="shared" si="26"/>
        <v>56</v>
      </c>
      <c r="F36" s="21">
        <v>56</v>
      </c>
      <c r="G36" s="21"/>
      <c r="H36" s="21"/>
      <c r="I36" s="21">
        <v>6</v>
      </c>
      <c r="J36" s="21"/>
      <c r="K36" s="116" t="s">
        <v>15</v>
      </c>
      <c r="L36" s="35"/>
      <c r="M36" s="35"/>
      <c r="N36" s="81">
        <v>7</v>
      </c>
      <c r="O36" s="35"/>
      <c r="P36" s="35"/>
      <c r="Q36" s="35"/>
      <c r="R36" s="22">
        <f t="shared" si="1"/>
        <v>0</v>
      </c>
      <c r="S36" s="22">
        <f t="shared" si="2"/>
        <v>0</v>
      </c>
      <c r="T36" s="22">
        <f t="shared" si="3"/>
        <v>112</v>
      </c>
      <c r="U36" s="22">
        <f t="shared" si="4"/>
        <v>0</v>
      </c>
      <c r="V36" s="22">
        <f t="shared" si="5"/>
        <v>0</v>
      </c>
      <c r="W36" s="22">
        <f t="shared" si="6"/>
        <v>0</v>
      </c>
      <c r="X36" s="97"/>
      <c r="Y36" s="97"/>
      <c r="Z36" s="97"/>
      <c r="AA36" s="97"/>
    </row>
    <row r="37" spans="1:31" s="23" customFormat="1" ht="31.5">
      <c r="A37" s="21" t="s">
        <v>90</v>
      </c>
      <c r="B37" s="21" t="s">
        <v>227</v>
      </c>
      <c r="C37" s="21">
        <f t="shared" si="12"/>
        <v>84</v>
      </c>
      <c r="D37" s="21">
        <f t="shared" si="27"/>
        <v>80</v>
      </c>
      <c r="E37" s="21">
        <f t="shared" si="26"/>
        <v>20</v>
      </c>
      <c r="F37" s="21">
        <v>60</v>
      </c>
      <c r="G37" s="21"/>
      <c r="H37" s="21"/>
      <c r="I37" s="21">
        <v>4</v>
      </c>
      <c r="J37" s="21"/>
      <c r="K37" s="77" t="s">
        <v>163</v>
      </c>
      <c r="L37" s="35"/>
      <c r="M37" s="35"/>
      <c r="N37" s="35"/>
      <c r="O37" s="41">
        <v>4</v>
      </c>
      <c r="P37" s="35"/>
      <c r="Q37" s="35"/>
      <c r="R37" s="22">
        <f t="shared" si="1"/>
        <v>0</v>
      </c>
      <c r="S37" s="22">
        <f t="shared" si="2"/>
        <v>0</v>
      </c>
      <c r="T37" s="22">
        <f t="shared" si="3"/>
        <v>0</v>
      </c>
      <c r="U37" s="22">
        <f t="shared" si="4"/>
        <v>80</v>
      </c>
      <c r="V37" s="22">
        <f t="shared" si="5"/>
        <v>0</v>
      </c>
      <c r="W37" s="22">
        <f t="shared" si="6"/>
        <v>0</v>
      </c>
      <c r="X37" s="97"/>
      <c r="Y37" s="97"/>
      <c r="Z37" s="97"/>
      <c r="AA37" s="97"/>
    </row>
    <row r="38" spans="1:31" s="23" customFormat="1" ht="31.5">
      <c r="A38" s="21" t="s">
        <v>91</v>
      </c>
      <c r="B38" s="21" t="s">
        <v>204</v>
      </c>
      <c r="C38" s="21">
        <f t="shared" ref="C38" si="28">D38+SUM(H38:J38)</f>
        <v>52</v>
      </c>
      <c r="D38" s="21">
        <f t="shared" ref="D38" si="29">SUM(E38:G38)</f>
        <v>48</v>
      </c>
      <c r="E38" s="21">
        <f t="shared" ref="E38" si="30">SUM(R38:W38)-F38-G38</f>
        <v>24</v>
      </c>
      <c r="F38" s="21">
        <v>24</v>
      </c>
      <c r="G38" s="21"/>
      <c r="H38" s="21"/>
      <c r="I38" s="21">
        <v>4</v>
      </c>
      <c r="J38" s="21"/>
      <c r="K38" s="77" t="s">
        <v>163</v>
      </c>
      <c r="L38" s="35"/>
      <c r="M38" s="35"/>
      <c r="N38" s="41">
        <v>3</v>
      </c>
      <c r="O38" s="35"/>
      <c r="P38" s="35"/>
      <c r="Q38" s="35"/>
      <c r="R38" s="22">
        <f t="shared" ref="R38" si="31">IF(L38&lt;36,L38*R$5,L38)</f>
        <v>0</v>
      </c>
      <c r="S38" s="22">
        <f t="shared" ref="S38" si="32">IF(M38&lt;36,M38*S$5,M38)</f>
        <v>0</v>
      </c>
      <c r="T38" s="22">
        <f t="shared" ref="T38" si="33">IF(N38&lt;36,N38*T$5,N38)</f>
        <v>48</v>
      </c>
      <c r="U38" s="22">
        <f t="shared" ref="U38" si="34">IF(O38&lt;36,O38*U$5,O38)</f>
        <v>0</v>
      </c>
      <c r="V38" s="22">
        <f t="shared" ref="V38" si="35">IF(P38&lt;36,P38*V$5,P38)</f>
        <v>0</v>
      </c>
      <c r="W38" s="22">
        <f t="shared" ref="W38" si="36">IF(Q38&lt;36,Q38*W$5,Q38)</f>
        <v>0</v>
      </c>
      <c r="X38" s="97"/>
      <c r="Y38" s="97"/>
      <c r="Z38" s="97"/>
      <c r="AA38" s="97"/>
    </row>
    <row r="39" spans="1:31" s="86" customFormat="1">
      <c r="A39" s="83" t="s">
        <v>172</v>
      </c>
      <c r="B39" s="83" t="s">
        <v>205</v>
      </c>
      <c r="C39" s="83">
        <f t="shared" ref="C39" si="37">D39+SUM(H39:J39)</f>
        <v>84</v>
      </c>
      <c r="D39" s="83">
        <f t="shared" ref="D39" si="38">SUM(E39:G39)</f>
        <v>80</v>
      </c>
      <c r="E39" s="83">
        <f t="shared" ref="E39" si="39">SUM(R39:W39)-F39-G39</f>
        <v>40</v>
      </c>
      <c r="F39" s="83">
        <v>40</v>
      </c>
      <c r="G39" s="83"/>
      <c r="H39" s="83"/>
      <c r="I39" s="83">
        <v>4</v>
      </c>
      <c r="J39" s="83"/>
      <c r="K39" s="88" t="s">
        <v>15</v>
      </c>
      <c r="L39" s="84"/>
      <c r="M39" s="84"/>
      <c r="N39" s="84"/>
      <c r="O39" s="115">
        <v>4</v>
      </c>
      <c r="P39" s="84"/>
      <c r="Q39" s="84"/>
      <c r="R39" s="85">
        <f t="shared" ref="R39" si="40">IF(L39&lt;36,L39*R$5,L39)</f>
        <v>0</v>
      </c>
      <c r="S39" s="85">
        <f t="shared" ref="S39" si="41">IF(M39&lt;36,M39*S$5,M39)</f>
        <v>0</v>
      </c>
      <c r="T39" s="85">
        <f t="shared" ref="T39" si="42">IF(N39&lt;36,N39*T$5,N39)</f>
        <v>0</v>
      </c>
      <c r="U39" s="85">
        <f t="shared" ref="U39" si="43">IF(O39&lt;36,O39*U$5,O39)</f>
        <v>80</v>
      </c>
      <c r="V39" s="85">
        <f t="shared" ref="V39" si="44">IF(P39&lt;36,P39*V$5,P39)</f>
        <v>0</v>
      </c>
      <c r="W39" s="85">
        <f t="shared" ref="W39" si="45">IF(Q39&lt;36,Q39*W$5,Q39)</f>
        <v>0</v>
      </c>
      <c r="X39" s="101"/>
      <c r="Y39" s="101"/>
      <c r="Z39" s="101"/>
      <c r="AA39" s="101"/>
      <c r="AC39" s="23"/>
    </row>
    <row r="40" spans="1:31" s="20" customFormat="1">
      <c r="A40" s="24" t="s">
        <v>119</v>
      </c>
      <c r="B40" s="24" t="s">
        <v>147</v>
      </c>
      <c r="C40" s="24">
        <f t="shared" ref="C40:J40" si="46">C41+C47+C53+C60</f>
        <v>1486</v>
      </c>
      <c r="D40" s="24">
        <f t="shared" si="46"/>
        <v>958</v>
      </c>
      <c r="E40" s="24">
        <f t="shared" si="46"/>
        <v>406</v>
      </c>
      <c r="F40" s="24">
        <f t="shared" si="46"/>
        <v>492</v>
      </c>
      <c r="G40" s="24">
        <f t="shared" si="46"/>
        <v>60</v>
      </c>
      <c r="H40" s="24">
        <f t="shared" si="46"/>
        <v>468</v>
      </c>
      <c r="I40" s="24">
        <f t="shared" si="46"/>
        <v>60</v>
      </c>
      <c r="J40" s="24">
        <f t="shared" si="46"/>
        <v>0</v>
      </c>
      <c r="K40" s="78" t="s">
        <v>218</v>
      </c>
      <c r="L40" s="34"/>
      <c r="M40" s="34"/>
      <c r="N40" s="34"/>
      <c r="O40" s="34"/>
      <c r="P40" s="34"/>
      <c r="Q40" s="34"/>
      <c r="R40" s="22">
        <f t="shared" si="1"/>
        <v>0</v>
      </c>
      <c r="S40" s="22">
        <f t="shared" si="2"/>
        <v>0</v>
      </c>
      <c r="T40" s="22">
        <f t="shared" si="3"/>
        <v>0</v>
      </c>
      <c r="U40" s="22">
        <f t="shared" si="4"/>
        <v>0</v>
      </c>
      <c r="V40" s="22">
        <f t="shared" si="5"/>
        <v>0</v>
      </c>
      <c r="W40" s="22">
        <f t="shared" si="6"/>
        <v>0</v>
      </c>
      <c r="X40" s="98"/>
      <c r="Y40" s="99"/>
      <c r="Z40" s="100"/>
      <c r="AA40" s="99"/>
      <c r="AB40" s="23"/>
      <c r="AC40" s="23"/>
      <c r="AD40" s="23"/>
      <c r="AE40" s="23"/>
    </row>
    <row r="41" spans="1:31" s="23" customFormat="1">
      <c r="A41" s="24" t="s">
        <v>148</v>
      </c>
      <c r="B41" s="24" t="s">
        <v>206</v>
      </c>
      <c r="C41" s="18">
        <f>SUM(C42:C46)</f>
        <v>448</v>
      </c>
      <c r="D41" s="18">
        <f t="shared" ref="D41:J41" si="47">SUM(D42:D46)</f>
        <v>320</v>
      </c>
      <c r="E41" s="18">
        <f t="shared" si="47"/>
        <v>130</v>
      </c>
      <c r="F41" s="18">
        <f t="shared" si="47"/>
        <v>160</v>
      </c>
      <c r="G41" s="18">
        <f t="shared" si="47"/>
        <v>30</v>
      </c>
      <c r="H41" s="18">
        <f t="shared" si="47"/>
        <v>108</v>
      </c>
      <c r="I41" s="18">
        <f t="shared" si="47"/>
        <v>20</v>
      </c>
      <c r="J41" s="18">
        <f t="shared" si="47"/>
        <v>0</v>
      </c>
      <c r="K41" s="75" t="s">
        <v>164</v>
      </c>
      <c r="L41" s="34"/>
      <c r="M41" s="34"/>
      <c r="N41" s="34"/>
      <c r="O41" s="82"/>
      <c r="P41" s="34"/>
      <c r="Q41" s="34"/>
      <c r="R41" s="22">
        <f t="shared" si="1"/>
        <v>0</v>
      </c>
      <c r="S41" s="22">
        <f t="shared" si="2"/>
        <v>0</v>
      </c>
      <c r="T41" s="22">
        <f t="shared" si="3"/>
        <v>0</v>
      </c>
      <c r="U41" s="22">
        <f t="shared" si="4"/>
        <v>0</v>
      </c>
      <c r="V41" s="22">
        <f t="shared" si="5"/>
        <v>0</v>
      </c>
      <c r="W41" s="22">
        <f t="shared" si="6"/>
        <v>0</v>
      </c>
      <c r="X41" s="97"/>
      <c r="Y41" s="97"/>
      <c r="Z41" s="97"/>
      <c r="AA41" s="97"/>
    </row>
    <row r="42" spans="1:31" s="23" customFormat="1">
      <c r="A42" s="21" t="s">
        <v>149</v>
      </c>
      <c r="B42" s="21" t="s">
        <v>207</v>
      </c>
      <c r="C42" s="21">
        <f t="shared" ref="C42:C43" si="48">D42+SUM(H42:J42)</f>
        <v>128</v>
      </c>
      <c r="D42" s="21">
        <f t="shared" ref="D42:D43" si="49">SUM(E42:G42)</f>
        <v>120</v>
      </c>
      <c r="E42" s="21">
        <f>SUM(R42:W42)-F42-G42</f>
        <v>60</v>
      </c>
      <c r="F42" s="21">
        <v>60</v>
      </c>
      <c r="G42" s="21"/>
      <c r="H42" s="21"/>
      <c r="I42" s="21">
        <v>8</v>
      </c>
      <c r="J42" s="21"/>
      <c r="K42" s="77" t="s">
        <v>163</v>
      </c>
      <c r="L42" s="35"/>
      <c r="M42" s="35"/>
      <c r="N42" s="35"/>
      <c r="O42" s="41">
        <v>6</v>
      </c>
      <c r="P42" s="35"/>
      <c r="Q42" s="35"/>
      <c r="R42" s="22">
        <f t="shared" ref="R42:R43" si="50">IF(L42&lt;36,L42*R$5,L42)</f>
        <v>0</v>
      </c>
      <c r="S42" s="22">
        <f t="shared" ref="S42:S43" si="51">IF(M42&lt;36,M42*S$5,M42)</f>
        <v>0</v>
      </c>
      <c r="T42" s="22">
        <f t="shared" ref="T42:T43" si="52">IF(N42&lt;36,N42*T$5,N42)</f>
        <v>0</v>
      </c>
      <c r="U42" s="22">
        <f t="shared" ref="U42:U43" si="53">IF(O42&lt;36,O42*U$5,O42)</f>
        <v>120</v>
      </c>
      <c r="V42" s="22">
        <f t="shared" ref="V42:V43" si="54">IF(P42&lt;36,P42*V$5,P42)</f>
        <v>0</v>
      </c>
      <c r="W42" s="22">
        <f t="shared" ref="W42:W43" si="55">IF(Q42&lt;36,Q42*W$5,Q42)</f>
        <v>0</v>
      </c>
      <c r="X42" s="97"/>
      <c r="Y42" s="97"/>
      <c r="Z42" s="97"/>
      <c r="AA42" s="97"/>
    </row>
    <row r="43" spans="1:31" s="23" customFormat="1">
      <c r="A43" s="21" t="s">
        <v>192</v>
      </c>
      <c r="B43" s="21" t="s">
        <v>208</v>
      </c>
      <c r="C43" s="21">
        <f t="shared" si="48"/>
        <v>128</v>
      </c>
      <c r="D43" s="21">
        <f t="shared" si="49"/>
        <v>120</v>
      </c>
      <c r="E43" s="21">
        <f>SUM(R43:W43)-F43-G43</f>
        <v>30</v>
      </c>
      <c r="F43" s="21">
        <v>60</v>
      </c>
      <c r="G43" s="21">
        <v>30</v>
      </c>
      <c r="H43" s="21"/>
      <c r="I43" s="21">
        <v>8</v>
      </c>
      <c r="J43" s="21"/>
      <c r="K43" s="77" t="s">
        <v>163</v>
      </c>
      <c r="L43" s="35"/>
      <c r="M43" s="35"/>
      <c r="N43" s="35"/>
      <c r="O43" s="41">
        <v>6</v>
      </c>
      <c r="P43" s="35"/>
      <c r="Q43" s="35"/>
      <c r="R43" s="22">
        <f t="shared" si="50"/>
        <v>0</v>
      </c>
      <c r="S43" s="22">
        <f t="shared" si="51"/>
        <v>0</v>
      </c>
      <c r="T43" s="22">
        <f t="shared" si="52"/>
        <v>0</v>
      </c>
      <c r="U43" s="22">
        <f t="shared" si="53"/>
        <v>120</v>
      </c>
      <c r="V43" s="22">
        <f t="shared" si="54"/>
        <v>0</v>
      </c>
      <c r="W43" s="22">
        <f t="shared" si="55"/>
        <v>0</v>
      </c>
      <c r="X43" s="97"/>
      <c r="Y43" s="97"/>
      <c r="Z43" s="97"/>
      <c r="AA43" s="97"/>
    </row>
    <row r="44" spans="1:31" s="23" customFormat="1">
      <c r="A44" s="21" t="s">
        <v>193</v>
      </c>
      <c r="B44" s="21" t="s">
        <v>209</v>
      </c>
      <c r="C44" s="21">
        <f t="shared" ref="C44:C64" si="56">D44+SUM(H44:J44)</f>
        <v>84</v>
      </c>
      <c r="D44" s="21">
        <f t="shared" ref="D44" si="57">SUM(E44:G44)</f>
        <v>80</v>
      </c>
      <c r="E44" s="21">
        <f>SUM(R44:W44)-F44-G44</f>
        <v>40</v>
      </c>
      <c r="F44" s="21">
        <v>40</v>
      </c>
      <c r="G44" s="21"/>
      <c r="H44" s="21"/>
      <c r="I44" s="21">
        <v>4</v>
      </c>
      <c r="J44" s="21"/>
      <c r="K44" s="77" t="s">
        <v>163</v>
      </c>
      <c r="L44" s="35"/>
      <c r="M44" s="35"/>
      <c r="N44" s="35"/>
      <c r="O44" s="41">
        <v>4</v>
      </c>
      <c r="P44" s="35"/>
      <c r="Q44" s="35"/>
      <c r="R44" s="22">
        <f t="shared" si="1"/>
        <v>0</v>
      </c>
      <c r="S44" s="22">
        <f t="shared" si="2"/>
        <v>0</v>
      </c>
      <c r="T44" s="22">
        <f t="shared" si="3"/>
        <v>0</v>
      </c>
      <c r="U44" s="22">
        <f t="shared" si="4"/>
        <v>80</v>
      </c>
      <c r="V44" s="22">
        <f t="shared" si="5"/>
        <v>0</v>
      </c>
      <c r="W44" s="22">
        <f t="shared" si="6"/>
        <v>0</v>
      </c>
      <c r="X44" s="97"/>
      <c r="Y44" s="97"/>
      <c r="Z44" s="97"/>
      <c r="AA44" s="97"/>
    </row>
    <row r="45" spans="1:31" s="23" customFormat="1">
      <c r="A45" s="21" t="s">
        <v>150</v>
      </c>
      <c r="B45" s="21" t="s">
        <v>27</v>
      </c>
      <c r="C45" s="21">
        <f t="shared" si="56"/>
        <v>0</v>
      </c>
      <c r="D45" s="21"/>
      <c r="E45" s="21"/>
      <c r="F45" s="21"/>
      <c r="G45" s="21"/>
      <c r="H45" s="21">
        <f>SUM(R45:W45)</f>
        <v>0</v>
      </c>
      <c r="I45" s="21"/>
      <c r="J45" s="21"/>
      <c r="K45" s="77"/>
      <c r="L45" s="36"/>
      <c r="M45" s="36"/>
      <c r="N45" s="36"/>
      <c r="O45" s="36"/>
      <c r="P45" s="36"/>
      <c r="Q45" s="36"/>
      <c r="R45" s="22">
        <f t="shared" ref="R45:R64" si="58">IF(L45&lt;36,L45*R$5,L45)</f>
        <v>0</v>
      </c>
      <c r="S45" s="22">
        <f t="shared" ref="S45:S64" si="59">IF(M45&lt;36,M45*S$5,M45)</f>
        <v>0</v>
      </c>
      <c r="T45" s="22">
        <f t="shared" ref="T45:T64" si="60">IF(N45&lt;36,N45*T$5,N45)</f>
        <v>0</v>
      </c>
      <c r="U45" s="22">
        <f t="shared" ref="U45:U64" si="61">IF(O45&lt;36,O45*U$5,O45)</f>
        <v>0</v>
      </c>
      <c r="V45" s="22">
        <f t="shared" ref="V45:V64" si="62">IF(P45&lt;36,P45*V$5,P45)</f>
        <v>0</v>
      </c>
      <c r="W45" s="22">
        <f t="shared" ref="W45:W64" si="63">IF(Q45&lt;36,Q45*W$5,Q45)</f>
        <v>0</v>
      </c>
      <c r="X45" s="97"/>
      <c r="Y45" s="97"/>
      <c r="Z45" s="97"/>
      <c r="AA45" s="97"/>
    </row>
    <row r="46" spans="1:31" s="23" customFormat="1" ht="31.5">
      <c r="A46" s="21" t="s">
        <v>151</v>
      </c>
      <c r="B46" s="21" t="s">
        <v>93</v>
      </c>
      <c r="C46" s="21">
        <f t="shared" si="56"/>
        <v>108</v>
      </c>
      <c r="D46" s="21"/>
      <c r="E46" s="21"/>
      <c r="F46" s="21"/>
      <c r="G46" s="21"/>
      <c r="H46" s="21">
        <f>SUM(R46:W46)</f>
        <v>108</v>
      </c>
      <c r="I46" s="21"/>
      <c r="J46" s="21"/>
      <c r="K46" s="77" t="s">
        <v>163</v>
      </c>
      <c r="L46" s="36"/>
      <c r="M46" s="36"/>
      <c r="N46" s="36"/>
      <c r="O46" s="69">
        <v>108</v>
      </c>
      <c r="P46" s="36"/>
      <c r="Q46" s="36"/>
      <c r="R46" s="22">
        <f t="shared" si="58"/>
        <v>0</v>
      </c>
      <c r="S46" s="22">
        <f t="shared" si="59"/>
        <v>0</v>
      </c>
      <c r="T46" s="22">
        <f t="shared" si="60"/>
        <v>0</v>
      </c>
      <c r="U46" s="22">
        <f t="shared" si="61"/>
        <v>108</v>
      </c>
      <c r="V46" s="22">
        <f t="shared" si="62"/>
        <v>0</v>
      </c>
      <c r="W46" s="22">
        <f t="shared" si="63"/>
        <v>0</v>
      </c>
      <c r="X46" s="97"/>
      <c r="Y46" s="97"/>
      <c r="Z46" s="97"/>
      <c r="AA46" s="97"/>
    </row>
    <row r="47" spans="1:31" s="23" customFormat="1">
      <c r="A47" s="24" t="s">
        <v>152</v>
      </c>
      <c r="B47" s="24" t="s">
        <v>210</v>
      </c>
      <c r="C47" s="18">
        <f>SUM(C48:C52)</f>
        <v>410</v>
      </c>
      <c r="D47" s="18">
        <f t="shared" ref="D47:J47" si="64">SUM(D48:D52)</f>
        <v>286</v>
      </c>
      <c r="E47" s="18">
        <f t="shared" si="64"/>
        <v>142</v>
      </c>
      <c r="F47" s="18">
        <f t="shared" si="64"/>
        <v>144</v>
      </c>
      <c r="G47" s="18">
        <f t="shared" si="64"/>
        <v>0</v>
      </c>
      <c r="H47" s="18">
        <f t="shared" si="64"/>
        <v>108</v>
      </c>
      <c r="I47" s="18">
        <f t="shared" si="64"/>
        <v>16</v>
      </c>
      <c r="J47" s="18">
        <f t="shared" si="64"/>
        <v>0</v>
      </c>
      <c r="K47" s="75" t="s">
        <v>164</v>
      </c>
      <c r="L47" s="34"/>
      <c r="M47" s="34"/>
      <c r="N47" s="34"/>
      <c r="O47" s="34"/>
      <c r="P47" s="82"/>
      <c r="Q47" s="34"/>
      <c r="R47" s="22">
        <f t="shared" si="58"/>
        <v>0</v>
      </c>
      <c r="S47" s="22">
        <f t="shared" si="59"/>
        <v>0</v>
      </c>
      <c r="T47" s="22">
        <f t="shared" si="60"/>
        <v>0</v>
      </c>
      <c r="U47" s="22">
        <f t="shared" si="61"/>
        <v>0</v>
      </c>
      <c r="V47" s="22">
        <f t="shared" si="62"/>
        <v>0</v>
      </c>
      <c r="W47" s="22">
        <f t="shared" si="63"/>
        <v>0</v>
      </c>
      <c r="X47" s="97"/>
      <c r="Y47" s="97"/>
      <c r="Z47" s="97"/>
      <c r="AA47" s="97"/>
    </row>
    <row r="48" spans="1:31" s="23" customFormat="1" ht="31.5">
      <c r="A48" s="21" t="s">
        <v>153</v>
      </c>
      <c r="B48" s="21" t="s">
        <v>211</v>
      </c>
      <c r="C48" s="21">
        <f t="shared" ref="C48" si="65">D48+SUM(H48:J48)</f>
        <v>110</v>
      </c>
      <c r="D48" s="21">
        <f t="shared" ref="D48" si="66">SUM(E48:G48)</f>
        <v>104</v>
      </c>
      <c r="E48" s="21">
        <f>SUM(R48:W48)-F48-G48</f>
        <v>52</v>
      </c>
      <c r="F48" s="21">
        <v>52</v>
      </c>
      <c r="G48" s="21"/>
      <c r="H48" s="21"/>
      <c r="I48" s="21">
        <v>6</v>
      </c>
      <c r="J48" s="21"/>
      <c r="K48" s="77" t="s">
        <v>163</v>
      </c>
      <c r="L48" s="35"/>
      <c r="M48" s="35"/>
      <c r="N48" s="35"/>
      <c r="O48" s="35"/>
      <c r="P48" s="41">
        <v>8</v>
      </c>
      <c r="Q48" s="35"/>
      <c r="R48" s="22">
        <f t="shared" ref="R48" si="67">IF(L48&lt;36,L48*R$5,L48)</f>
        <v>0</v>
      </c>
      <c r="S48" s="22">
        <f t="shared" ref="S48" si="68">IF(M48&lt;36,M48*S$5,M48)</f>
        <v>0</v>
      </c>
      <c r="T48" s="22">
        <f t="shared" ref="T48" si="69">IF(N48&lt;36,N48*T$5,N48)</f>
        <v>0</v>
      </c>
      <c r="U48" s="22">
        <f t="shared" ref="U48" si="70">IF(O48&lt;36,O48*U$5,O48)</f>
        <v>0</v>
      </c>
      <c r="V48" s="22">
        <f t="shared" ref="V48" si="71">IF(P48&lt;36,P48*V$5,P48)</f>
        <v>104</v>
      </c>
      <c r="W48" s="22">
        <f t="shared" ref="W48" si="72">IF(Q48&lt;36,Q48*W$5,Q48)</f>
        <v>0</v>
      </c>
      <c r="X48" s="97"/>
      <c r="Y48" s="97"/>
      <c r="Z48" s="97"/>
      <c r="AA48" s="97"/>
    </row>
    <row r="49" spans="1:29" s="23" customFormat="1">
      <c r="A49" s="21" t="s">
        <v>194</v>
      </c>
      <c r="B49" s="21" t="s">
        <v>212</v>
      </c>
      <c r="C49" s="21">
        <f t="shared" ref="C49" si="73">D49+SUM(H49:J49)</f>
        <v>82</v>
      </c>
      <c r="D49" s="21">
        <f t="shared" ref="D49" si="74">SUM(E49:G49)</f>
        <v>78</v>
      </c>
      <c r="E49" s="21">
        <f>SUM(R49:W49)-F49-G49</f>
        <v>38</v>
      </c>
      <c r="F49" s="21">
        <v>40</v>
      </c>
      <c r="G49" s="21"/>
      <c r="H49" s="21"/>
      <c r="I49" s="21">
        <v>4</v>
      </c>
      <c r="J49" s="21"/>
      <c r="K49" s="129" t="s">
        <v>171</v>
      </c>
      <c r="L49" s="35"/>
      <c r="M49" s="35"/>
      <c r="N49" s="35"/>
      <c r="O49" s="35"/>
      <c r="P49" s="41">
        <v>6</v>
      </c>
      <c r="Q49" s="35"/>
      <c r="R49" s="22">
        <f t="shared" ref="R49" si="75">IF(L49&lt;36,L49*R$5,L49)</f>
        <v>0</v>
      </c>
      <c r="S49" s="22">
        <f t="shared" ref="S49" si="76">IF(M49&lt;36,M49*S$5,M49)</f>
        <v>0</v>
      </c>
      <c r="T49" s="22">
        <f t="shared" ref="T49" si="77">IF(N49&lt;36,N49*T$5,N49)</f>
        <v>0</v>
      </c>
      <c r="U49" s="22">
        <f t="shared" ref="U49" si="78">IF(O49&lt;36,O49*U$5,O49)</f>
        <v>0</v>
      </c>
      <c r="V49" s="22">
        <f t="shared" ref="V49" si="79">IF(P49&lt;36,P49*V$5,P49)</f>
        <v>78</v>
      </c>
      <c r="W49" s="22">
        <f t="shared" ref="W49" si="80">IF(Q49&lt;36,Q49*W$5,Q49)</f>
        <v>0</v>
      </c>
      <c r="X49" s="97"/>
      <c r="Y49" s="97"/>
      <c r="Z49" s="97"/>
      <c r="AA49" s="97"/>
    </row>
    <row r="50" spans="1:29" s="23" customFormat="1">
      <c r="A50" s="21" t="s">
        <v>196</v>
      </c>
      <c r="B50" s="21" t="s">
        <v>213</v>
      </c>
      <c r="C50" s="21">
        <f t="shared" si="56"/>
        <v>110</v>
      </c>
      <c r="D50" s="21">
        <f t="shared" ref="D50" si="81">SUM(E50:G50)</f>
        <v>104</v>
      </c>
      <c r="E50" s="21">
        <f>SUM(R50:W50)-F50-G50</f>
        <v>52</v>
      </c>
      <c r="F50" s="21">
        <v>52</v>
      </c>
      <c r="G50" s="21"/>
      <c r="H50" s="21"/>
      <c r="I50" s="21">
        <v>6</v>
      </c>
      <c r="J50" s="21"/>
      <c r="K50" s="130"/>
      <c r="L50" s="35"/>
      <c r="M50" s="35"/>
      <c r="N50" s="35"/>
      <c r="O50" s="35"/>
      <c r="P50" s="41">
        <v>8</v>
      </c>
      <c r="Q50" s="35"/>
      <c r="R50" s="22">
        <f t="shared" si="58"/>
        <v>0</v>
      </c>
      <c r="S50" s="22">
        <f t="shared" si="59"/>
        <v>0</v>
      </c>
      <c r="T50" s="22">
        <f t="shared" si="60"/>
        <v>0</v>
      </c>
      <c r="U50" s="22">
        <f t="shared" si="61"/>
        <v>0</v>
      </c>
      <c r="V50" s="22">
        <f t="shared" si="62"/>
        <v>104</v>
      </c>
      <c r="W50" s="22">
        <f t="shared" si="63"/>
        <v>0</v>
      </c>
      <c r="X50" s="97"/>
      <c r="Y50" s="97"/>
      <c r="Z50" s="97"/>
      <c r="AA50" s="97"/>
    </row>
    <row r="51" spans="1:29" s="23" customFormat="1">
      <c r="A51" s="21" t="s">
        <v>154</v>
      </c>
      <c r="B51" s="21" t="s">
        <v>27</v>
      </c>
      <c r="C51" s="21">
        <f t="shared" si="56"/>
        <v>0</v>
      </c>
      <c r="D51" s="21"/>
      <c r="E51" s="21"/>
      <c r="F51" s="21"/>
      <c r="G51" s="21"/>
      <c r="H51" s="21">
        <f>SUM(R51:W51)</f>
        <v>0</v>
      </c>
      <c r="I51" s="21"/>
      <c r="J51" s="21"/>
      <c r="K51" s="77"/>
      <c r="L51" s="36"/>
      <c r="M51" s="36"/>
      <c r="N51" s="36"/>
      <c r="O51" s="36"/>
      <c r="P51" s="36"/>
      <c r="Q51" s="36"/>
      <c r="R51" s="22">
        <f t="shared" si="58"/>
        <v>0</v>
      </c>
      <c r="S51" s="22">
        <f t="shared" si="59"/>
        <v>0</v>
      </c>
      <c r="T51" s="22">
        <f t="shared" si="60"/>
        <v>0</v>
      </c>
      <c r="U51" s="22">
        <f t="shared" si="61"/>
        <v>0</v>
      </c>
      <c r="V51" s="22">
        <f t="shared" si="62"/>
        <v>0</v>
      </c>
      <c r="W51" s="22">
        <f t="shared" si="63"/>
        <v>0</v>
      </c>
      <c r="X51" s="97"/>
      <c r="Y51" s="97"/>
      <c r="Z51" s="97"/>
      <c r="AA51" s="97"/>
    </row>
    <row r="52" spans="1:29" s="23" customFormat="1" ht="31.5">
      <c r="A52" s="21" t="s">
        <v>156</v>
      </c>
      <c r="B52" s="21" t="s">
        <v>93</v>
      </c>
      <c r="C52" s="21">
        <f t="shared" si="56"/>
        <v>108</v>
      </c>
      <c r="D52" s="21"/>
      <c r="E52" s="21"/>
      <c r="F52" s="21"/>
      <c r="G52" s="21"/>
      <c r="H52" s="21">
        <f>SUM(R52:W52)</f>
        <v>108</v>
      </c>
      <c r="I52" s="21"/>
      <c r="J52" s="21"/>
      <c r="K52" s="77" t="s">
        <v>163</v>
      </c>
      <c r="L52" s="36"/>
      <c r="M52" s="36"/>
      <c r="N52" s="36"/>
      <c r="O52" s="36"/>
      <c r="P52" s="69">
        <v>108</v>
      </c>
      <c r="Q52" s="36"/>
      <c r="R52" s="22">
        <f t="shared" si="58"/>
        <v>0</v>
      </c>
      <c r="S52" s="22">
        <f t="shared" si="59"/>
        <v>0</v>
      </c>
      <c r="T52" s="22">
        <f t="shared" si="60"/>
        <v>0</v>
      </c>
      <c r="U52" s="22">
        <f t="shared" si="61"/>
        <v>0</v>
      </c>
      <c r="V52" s="22">
        <f t="shared" si="62"/>
        <v>108</v>
      </c>
      <c r="W52" s="22">
        <f t="shared" si="63"/>
        <v>0</v>
      </c>
      <c r="X52" s="97"/>
      <c r="Y52" s="97"/>
      <c r="Z52" s="97"/>
      <c r="AA52" s="97"/>
    </row>
    <row r="53" spans="1:29" s="23" customFormat="1" ht="63">
      <c r="A53" s="24" t="s">
        <v>157</v>
      </c>
      <c r="B53" s="24" t="s">
        <v>223</v>
      </c>
      <c r="C53" s="18">
        <f>SUM(C54:C59)</f>
        <v>484</v>
      </c>
      <c r="D53" s="18">
        <f t="shared" ref="D53:J53" si="82">SUM(D54:D59)</f>
        <v>352</v>
      </c>
      <c r="E53" s="18">
        <f t="shared" si="82"/>
        <v>134</v>
      </c>
      <c r="F53" s="18">
        <f t="shared" si="82"/>
        <v>188</v>
      </c>
      <c r="G53" s="18">
        <f t="shared" si="82"/>
        <v>30</v>
      </c>
      <c r="H53" s="18">
        <f t="shared" si="82"/>
        <v>108</v>
      </c>
      <c r="I53" s="18">
        <f t="shared" si="82"/>
        <v>24</v>
      </c>
      <c r="J53" s="18">
        <f t="shared" si="82"/>
        <v>0</v>
      </c>
      <c r="K53" s="75" t="s">
        <v>164</v>
      </c>
      <c r="L53" s="34"/>
      <c r="M53" s="34"/>
      <c r="N53" s="34"/>
      <c r="O53" s="34"/>
      <c r="P53" s="34"/>
      <c r="Q53" s="82"/>
      <c r="R53" s="22">
        <f t="shared" si="58"/>
        <v>0</v>
      </c>
      <c r="S53" s="22">
        <f t="shared" si="59"/>
        <v>0</v>
      </c>
      <c r="T53" s="22">
        <f t="shared" si="60"/>
        <v>0</v>
      </c>
      <c r="U53" s="22">
        <f t="shared" si="61"/>
        <v>0</v>
      </c>
      <c r="V53" s="22">
        <f t="shared" si="62"/>
        <v>0</v>
      </c>
      <c r="W53" s="22">
        <f t="shared" si="63"/>
        <v>0</v>
      </c>
      <c r="X53" s="97"/>
      <c r="Y53" s="97"/>
      <c r="Z53" s="97"/>
      <c r="AA53" s="97"/>
    </row>
    <row r="54" spans="1:29" s="23" customFormat="1">
      <c r="A54" s="21" t="s">
        <v>158</v>
      </c>
      <c r="B54" s="21" t="s">
        <v>219</v>
      </c>
      <c r="C54" s="21">
        <f t="shared" ref="C54" si="83">D54+SUM(H54:J54)</f>
        <v>72</v>
      </c>
      <c r="D54" s="21">
        <f t="shared" ref="D54" si="84">SUM(E54:G54)</f>
        <v>66</v>
      </c>
      <c r="E54" s="21">
        <f>SUM(R54:W54)-F54-G54</f>
        <v>32</v>
      </c>
      <c r="F54" s="21">
        <v>34</v>
      </c>
      <c r="G54" s="21"/>
      <c r="H54" s="21"/>
      <c r="I54" s="21">
        <v>6</v>
      </c>
      <c r="J54" s="21"/>
      <c r="K54" s="129" t="s">
        <v>171</v>
      </c>
      <c r="L54" s="35"/>
      <c r="M54" s="35"/>
      <c r="N54" s="35"/>
      <c r="O54" s="35"/>
      <c r="P54" s="41">
        <v>2</v>
      </c>
      <c r="Q54" s="41">
        <v>4</v>
      </c>
      <c r="R54" s="22">
        <f t="shared" ref="R54" si="85">IF(L54&lt;36,L54*R$5,L54)</f>
        <v>0</v>
      </c>
      <c r="S54" s="22">
        <f t="shared" ref="S54" si="86">IF(M54&lt;36,M54*S$5,M54)</f>
        <v>0</v>
      </c>
      <c r="T54" s="22">
        <f t="shared" ref="T54" si="87">IF(N54&lt;36,N54*T$5,N54)</f>
        <v>0</v>
      </c>
      <c r="U54" s="22">
        <f t="shared" ref="U54" si="88">IF(O54&lt;36,O54*U$5,O54)</f>
        <v>0</v>
      </c>
      <c r="V54" s="22">
        <f t="shared" ref="V54" si="89">IF(P54&lt;36,P54*V$5,P54)</f>
        <v>26</v>
      </c>
      <c r="W54" s="22">
        <f t="shared" ref="W54" si="90">IF(Q54&lt;36,Q54*W$5,Q54)</f>
        <v>40</v>
      </c>
      <c r="X54" s="97"/>
      <c r="Y54" s="97"/>
      <c r="Z54" s="97"/>
      <c r="AA54" s="97"/>
    </row>
    <row r="55" spans="1:29" s="23" customFormat="1" ht="47.25">
      <c r="A55" s="21" t="s">
        <v>214</v>
      </c>
      <c r="B55" s="21" t="s">
        <v>220</v>
      </c>
      <c r="C55" s="21">
        <f t="shared" ref="C55" si="91">D55+SUM(H55:J55)</f>
        <v>72</v>
      </c>
      <c r="D55" s="21">
        <f t="shared" ref="D55" si="92">SUM(E55:G55)</f>
        <v>66</v>
      </c>
      <c r="E55" s="21">
        <f>SUM(R55:W55)-F55-G55</f>
        <v>32</v>
      </c>
      <c r="F55" s="21">
        <v>34</v>
      </c>
      <c r="G55" s="21"/>
      <c r="H55" s="21"/>
      <c r="I55" s="21">
        <v>6</v>
      </c>
      <c r="J55" s="21"/>
      <c r="K55" s="130"/>
      <c r="L55" s="35"/>
      <c r="M55" s="35"/>
      <c r="N55" s="35"/>
      <c r="O55" s="35"/>
      <c r="P55" s="41">
        <v>2</v>
      </c>
      <c r="Q55" s="41">
        <v>4</v>
      </c>
      <c r="R55" s="22">
        <f t="shared" ref="R55" si="93">IF(L55&lt;36,L55*R$5,L55)</f>
        <v>0</v>
      </c>
      <c r="S55" s="22">
        <f t="shared" ref="S55" si="94">IF(M55&lt;36,M55*S$5,M55)</f>
        <v>0</v>
      </c>
      <c r="T55" s="22">
        <f t="shared" ref="T55" si="95">IF(N55&lt;36,N55*T$5,N55)</f>
        <v>0</v>
      </c>
      <c r="U55" s="22">
        <f t="shared" ref="U55" si="96">IF(O55&lt;36,O55*U$5,O55)</f>
        <v>0</v>
      </c>
      <c r="V55" s="22">
        <f t="shared" ref="V55" si="97">IF(P55&lt;36,P55*V$5,P55)</f>
        <v>26</v>
      </c>
      <c r="W55" s="22">
        <f t="shared" ref="W55" si="98">IF(Q55&lt;36,Q55*W$5,Q55)</f>
        <v>40</v>
      </c>
      <c r="X55" s="97"/>
      <c r="Y55" s="97"/>
      <c r="Z55" s="97"/>
      <c r="AA55" s="97"/>
    </row>
    <row r="56" spans="1:29" s="23" customFormat="1" ht="31.5">
      <c r="A56" s="21" t="s">
        <v>215</v>
      </c>
      <c r="B56" s="21" t="s">
        <v>221</v>
      </c>
      <c r="C56" s="21">
        <f t="shared" ref="C56" si="99">D56+SUM(H56:J56)</f>
        <v>126</v>
      </c>
      <c r="D56" s="21">
        <f t="shared" ref="D56" si="100">SUM(E56:G56)</f>
        <v>120</v>
      </c>
      <c r="E56" s="21">
        <f>SUM(R56:W56)-F56-G56</f>
        <v>30</v>
      </c>
      <c r="F56" s="21">
        <v>60</v>
      </c>
      <c r="G56" s="21">
        <v>30</v>
      </c>
      <c r="H56" s="21"/>
      <c r="I56" s="21">
        <v>6</v>
      </c>
      <c r="J56" s="21"/>
      <c r="K56" s="129" t="s">
        <v>171</v>
      </c>
      <c r="L56" s="35"/>
      <c r="M56" s="35"/>
      <c r="N56" s="35"/>
      <c r="O56" s="35"/>
      <c r="P56" s="35"/>
      <c r="Q56" s="41">
        <v>12</v>
      </c>
      <c r="R56" s="22">
        <f t="shared" ref="R56" si="101">IF(L56&lt;36,L56*R$5,L56)</f>
        <v>0</v>
      </c>
      <c r="S56" s="22">
        <f t="shared" ref="S56" si="102">IF(M56&lt;36,M56*S$5,M56)</f>
        <v>0</v>
      </c>
      <c r="T56" s="22">
        <f t="shared" ref="T56" si="103">IF(N56&lt;36,N56*T$5,N56)</f>
        <v>0</v>
      </c>
      <c r="U56" s="22">
        <f t="shared" ref="U56" si="104">IF(O56&lt;36,O56*U$5,O56)</f>
        <v>0</v>
      </c>
      <c r="V56" s="22">
        <f t="shared" ref="V56" si="105">IF(P56&lt;36,P56*V$5,P56)</f>
        <v>0</v>
      </c>
      <c r="W56" s="22">
        <f t="shared" ref="W56" si="106">IF(Q56&lt;36,Q56*W$5,Q56)</f>
        <v>120</v>
      </c>
      <c r="X56" s="97"/>
      <c r="Y56" s="97"/>
      <c r="Z56" s="97"/>
      <c r="AA56" s="97"/>
    </row>
    <row r="57" spans="1:29" s="23" customFormat="1" ht="47.25">
      <c r="A57" s="21" t="s">
        <v>216</v>
      </c>
      <c r="B57" s="21" t="s">
        <v>222</v>
      </c>
      <c r="C57" s="21">
        <f t="shared" si="56"/>
        <v>106</v>
      </c>
      <c r="D57" s="21">
        <f t="shared" ref="D57" si="107">SUM(E57:G57)</f>
        <v>100</v>
      </c>
      <c r="E57" s="21">
        <f>SUM(R57:W57)-F57-G57</f>
        <v>40</v>
      </c>
      <c r="F57" s="21">
        <v>60</v>
      </c>
      <c r="G57" s="21"/>
      <c r="H57" s="21"/>
      <c r="I57" s="21">
        <v>6</v>
      </c>
      <c r="J57" s="21"/>
      <c r="K57" s="130"/>
      <c r="L57" s="35"/>
      <c r="M57" s="35"/>
      <c r="N57" s="35"/>
      <c r="O57" s="35"/>
      <c r="P57" s="35"/>
      <c r="Q57" s="41">
        <v>10</v>
      </c>
      <c r="R57" s="22">
        <f t="shared" si="58"/>
        <v>0</v>
      </c>
      <c r="S57" s="22">
        <f t="shared" si="59"/>
        <v>0</v>
      </c>
      <c r="T57" s="22">
        <f t="shared" si="60"/>
        <v>0</v>
      </c>
      <c r="U57" s="22">
        <f t="shared" si="61"/>
        <v>0</v>
      </c>
      <c r="V57" s="22">
        <f t="shared" si="62"/>
        <v>0</v>
      </c>
      <c r="W57" s="22">
        <f t="shared" si="63"/>
        <v>100</v>
      </c>
      <c r="X57" s="97"/>
      <c r="Y57" s="97"/>
      <c r="Z57" s="97"/>
      <c r="AA57" s="97"/>
    </row>
    <row r="58" spans="1:29" s="23" customFormat="1">
      <c r="A58" s="21" t="s">
        <v>155</v>
      </c>
      <c r="B58" s="21" t="s">
        <v>27</v>
      </c>
      <c r="C58" s="21">
        <f t="shared" si="56"/>
        <v>0</v>
      </c>
      <c r="D58" s="21"/>
      <c r="E58" s="21"/>
      <c r="F58" s="21"/>
      <c r="G58" s="21"/>
      <c r="H58" s="21">
        <f>SUM(R58:W58)</f>
        <v>0</v>
      </c>
      <c r="I58" s="21"/>
      <c r="J58" s="21"/>
      <c r="K58" s="77"/>
      <c r="L58" s="36"/>
      <c r="M58" s="36"/>
      <c r="N58" s="36"/>
      <c r="O58" s="36"/>
      <c r="P58" s="36"/>
      <c r="Q58" s="36"/>
      <c r="R58" s="22">
        <f t="shared" si="58"/>
        <v>0</v>
      </c>
      <c r="S58" s="22">
        <f t="shared" si="59"/>
        <v>0</v>
      </c>
      <c r="T58" s="22">
        <f t="shared" si="60"/>
        <v>0</v>
      </c>
      <c r="U58" s="22">
        <f t="shared" si="61"/>
        <v>0</v>
      </c>
      <c r="V58" s="22">
        <f t="shared" si="62"/>
        <v>0</v>
      </c>
      <c r="W58" s="22">
        <f t="shared" si="63"/>
        <v>0</v>
      </c>
      <c r="X58" s="97"/>
      <c r="Y58" s="97"/>
      <c r="Z58" s="97"/>
      <c r="AA58" s="97"/>
    </row>
    <row r="59" spans="1:29" s="23" customFormat="1" ht="31.5">
      <c r="A59" s="21" t="s">
        <v>159</v>
      </c>
      <c r="B59" s="21" t="s">
        <v>93</v>
      </c>
      <c r="C59" s="21">
        <f t="shared" si="56"/>
        <v>108</v>
      </c>
      <c r="D59" s="21"/>
      <c r="E59" s="21"/>
      <c r="F59" s="21"/>
      <c r="G59" s="21"/>
      <c r="H59" s="21">
        <f>SUM(R59:W59)</f>
        <v>108</v>
      </c>
      <c r="I59" s="21"/>
      <c r="J59" s="21"/>
      <c r="K59" s="77" t="s">
        <v>163</v>
      </c>
      <c r="L59" s="36"/>
      <c r="M59" s="36"/>
      <c r="N59" s="36"/>
      <c r="O59" s="36"/>
      <c r="P59" s="36"/>
      <c r="Q59" s="69">
        <v>108</v>
      </c>
      <c r="R59" s="22">
        <f t="shared" si="58"/>
        <v>0</v>
      </c>
      <c r="S59" s="22">
        <f t="shared" si="59"/>
        <v>0</v>
      </c>
      <c r="T59" s="22">
        <f t="shared" si="60"/>
        <v>0</v>
      </c>
      <c r="U59" s="22">
        <f t="shared" si="61"/>
        <v>0</v>
      </c>
      <c r="V59" s="22">
        <f t="shared" si="62"/>
        <v>0</v>
      </c>
      <c r="W59" s="22">
        <f t="shared" si="63"/>
        <v>108</v>
      </c>
      <c r="X59" s="97"/>
      <c r="Y59" s="97"/>
      <c r="Z59" s="97"/>
      <c r="AA59" s="97"/>
    </row>
    <row r="60" spans="1:29" s="20" customFormat="1" ht="31.5">
      <c r="A60" s="18" t="s">
        <v>96</v>
      </c>
      <c r="B60" s="18" t="s">
        <v>97</v>
      </c>
      <c r="C60" s="18">
        <f t="shared" si="56"/>
        <v>144</v>
      </c>
      <c r="D60" s="18"/>
      <c r="E60" s="18"/>
      <c r="F60" s="18"/>
      <c r="G60" s="18"/>
      <c r="H60" s="18">
        <f>SUM(R60:W60)</f>
        <v>144</v>
      </c>
      <c r="I60" s="18"/>
      <c r="J60" s="18"/>
      <c r="K60" s="77" t="s">
        <v>163</v>
      </c>
      <c r="L60" s="34"/>
      <c r="M60" s="34"/>
      <c r="N60" s="34"/>
      <c r="O60" s="34"/>
      <c r="P60" s="34"/>
      <c r="Q60" s="69">
        <v>144</v>
      </c>
      <c r="R60" s="22">
        <f t="shared" si="58"/>
        <v>0</v>
      </c>
      <c r="S60" s="22">
        <f t="shared" si="59"/>
        <v>0</v>
      </c>
      <c r="T60" s="22">
        <f t="shared" si="60"/>
        <v>0</v>
      </c>
      <c r="U60" s="22">
        <f t="shared" si="61"/>
        <v>0</v>
      </c>
      <c r="V60" s="22">
        <f t="shared" si="62"/>
        <v>0</v>
      </c>
      <c r="W60" s="22">
        <f t="shared" si="63"/>
        <v>144</v>
      </c>
      <c r="X60" s="102"/>
      <c r="Y60" s="102"/>
      <c r="Z60" s="100"/>
      <c r="AA60" s="99"/>
      <c r="AC60" s="23"/>
    </row>
    <row r="61" spans="1:29" s="20" customFormat="1" ht="31.5">
      <c r="A61" s="18" t="s">
        <v>118</v>
      </c>
      <c r="B61" s="18" t="s">
        <v>122</v>
      </c>
      <c r="C61" s="18">
        <f t="shared" si="56"/>
        <v>144</v>
      </c>
      <c r="D61" s="18"/>
      <c r="E61" s="18"/>
      <c r="F61" s="18"/>
      <c r="G61" s="18"/>
      <c r="H61" s="18"/>
      <c r="I61" s="18"/>
      <c r="J61" s="18">
        <f>SUM(R61:W61)</f>
        <v>144</v>
      </c>
      <c r="K61" s="76"/>
      <c r="L61" s="36"/>
      <c r="M61" s="36"/>
      <c r="N61" s="36">
        <v>36</v>
      </c>
      <c r="O61" s="36">
        <v>36</v>
      </c>
      <c r="P61" s="36">
        <v>36</v>
      </c>
      <c r="Q61" s="36">
        <v>36</v>
      </c>
      <c r="R61" s="22">
        <f t="shared" si="58"/>
        <v>0</v>
      </c>
      <c r="S61" s="22">
        <f t="shared" si="59"/>
        <v>0</v>
      </c>
      <c r="T61" s="22">
        <f t="shared" si="60"/>
        <v>36</v>
      </c>
      <c r="U61" s="22">
        <f t="shared" si="61"/>
        <v>36</v>
      </c>
      <c r="V61" s="22">
        <f t="shared" si="62"/>
        <v>36</v>
      </c>
      <c r="W61" s="22">
        <f t="shared" si="63"/>
        <v>36</v>
      </c>
      <c r="X61" s="102"/>
      <c r="Y61" s="102"/>
      <c r="Z61" s="100"/>
      <c r="AA61" s="99"/>
      <c r="AC61" s="23"/>
    </row>
    <row r="62" spans="1:29" s="20" customFormat="1" ht="31.5">
      <c r="A62" s="18" t="s">
        <v>98</v>
      </c>
      <c r="B62" s="18" t="s">
        <v>47</v>
      </c>
      <c r="C62" s="18">
        <f>SUM(C63:C64)</f>
        <v>216</v>
      </c>
      <c r="D62" s="18"/>
      <c r="E62" s="18"/>
      <c r="F62" s="18"/>
      <c r="G62" s="18"/>
      <c r="H62" s="18"/>
      <c r="I62" s="18"/>
      <c r="J62" s="18">
        <f>SUM(J63:J64)</f>
        <v>216</v>
      </c>
      <c r="K62" s="76"/>
      <c r="L62" s="34"/>
      <c r="M62" s="34"/>
      <c r="N62" s="34"/>
      <c r="O62" s="34"/>
      <c r="P62" s="34"/>
      <c r="Q62" s="36"/>
      <c r="R62" s="22">
        <f t="shared" si="58"/>
        <v>0</v>
      </c>
      <c r="S62" s="22">
        <f t="shared" si="59"/>
        <v>0</v>
      </c>
      <c r="T62" s="22">
        <f t="shared" si="60"/>
        <v>0</v>
      </c>
      <c r="U62" s="22">
        <f t="shared" si="61"/>
        <v>0</v>
      </c>
      <c r="V62" s="22">
        <f t="shared" si="62"/>
        <v>0</v>
      </c>
      <c r="W62" s="22">
        <f t="shared" si="63"/>
        <v>0</v>
      </c>
      <c r="X62" s="100"/>
      <c r="Y62" s="100"/>
      <c r="Z62" s="100"/>
      <c r="AA62" s="99"/>
      <c r="AC62" s="23"/>
    </row>
    <row r="63" spans="1:29" s="23" customFormat="1" ht="47.25">
      <c r="A63" s="21" t="s">
        <v>99</v>
      </c>
      <c r="B63" s="21" t="s">
        <v>160</v>
      </c>
      <c r="C63" s="21">
        <f t="shared" si="56"/>
        <v>144</v>
      </c>
      <c r="D63" s="21"/>
      <c r="E63" s="21"/>
      <c r="F63" s="21"/>
      <c r="G63" s="21"/>
      <c r="H63" s="21"/>
      <c r="I63" s="21"/>
      <c r="J63" s="21">
        <f>SUM(R63:W63)</f>
        <v>144</v>
      </c>
      <c r="K63" s="77"/>
      <c r="L63" s="34"/>
      <c r="M63" s="34"/>
      <c r="N63" s="34"/>
      <c r="O63" s="34"/>
      <c r="P63" s="34"/>
      <c r="Q63" s="36">
        <v>144</v>
      </c>
      <c r="R63" s="22">
        <f t="shared" si="58"/>
        <v>0</v>
      </c>
      <c r="S63" s="22">
        <f t="shared" si="59"/>
        <v>0</v>
      </c>
      <c r="T63" s="22">
        <f t="shared" si="60"/>
        <v>0</v>
      </c>
      <c r="U63" s="22">
        <f t="shared" si="61"/>
        <v>0</v>
      </c>
      <c r="V63" s="22">
        <f t="shared" si="62"/>
        <v>0</v>
      </c>
      <c r="W63" s="22">
        <f t="shared" si="63"/>
        <v>144</v>
      </c>
      <c r="X63" s="97"/>
      <c r="Y63" s="97"/>
      <c r="Z63" s="97"/>
      <c r="AA63" s="97"/>
    </row>
    <row r="64" spans="1:29" s="23" customFormat="1" ht="31.5">
      <c r="A64" s="21" t="s">
        <v>100</v>
      </c>
      <c r="B64" s="21" t="s">
        <v>161</v>
      </c>
      <c r="C64" s="21">
        <f t="shared" si="56"/>
        <v>72</v>
      </c>
      <c r="D64" s="21"/>
      <c r="E64" s="21"/>
      <c r="F64" s="21"/>
      <c r="G64" s="21"/>
      <c r="H64" s="21"/>
      <c r="I64" s="21"/>
      <c r="J64" s="21">
        <f>SUM(R64:W64)</f>
        <v>72</v>
      </c>
      <c r="K64" s="77"/>
      <c r="L64" s="34"/>
      <c r="M64" s="34"/>
      <c r="N64" s="34"/>
      <c r="O64" s="34"/>
      <c r="P64" s="34"/>
      <c r="Q64" s="36">
        <v>72</v>
      </c>
      <c r="R64" s="22">
        <f t="shared" si="58"/>
        <v>0</v>
      </c>
      <c r="S64" s="22">
        <f t="shared" si="59"/>
        <v>0</v>
      </c>
      <c r="T64" s="22">
        <f t="shared" si="60"/>
        <v>0</v>
      </c>
      <c r="U64" s="22">
        <f t="shared" si="61"/>
        <v>0</v>
      </c>
      <c r="V64" s="22">
        <f t="shared" si="62"/>
        <v>0</v>
      </c>
      <c r="W64" s="22">
        <f t="shared" si="63"/>
        <v>72</v>
      </c>
      <c r="X64" s="103"/>
      <c r="Y64" s="103"/>
      <c r="Z64" s="103"/>
      <c r="AA64" s="103"/>
    </row>
    <row r="65" spans="1:28" s="20" customFormat="1" ht="31.5">
      <c r="A65" s="24"/>
      <c r="B65" s="25" t="s">
        <v>94</v>
      </c>
      <c r="C65" s="25">
        <f t="shared" ref="C65:J65" si="108">C25+C32+C40+C61+C62</f>
        <v>2952</v>
      </c>
      <c r="D65" s="25">
        <f t="shared" si="108"/>
        <v>2006</v>
      </c>
      <c r="E65" s="25">
        <f t="shared" si="108"/>
        <v>796</v>
      </c>
      <c r="F65" s="25">
        <f t="shared" si="108"/>
        <v>1150</v>
      </c>
      <c r="G65" s="25">
        <f t="shared" si="108"/>
        <v>60</v>
      </c>
      <c r="H65" s="25">
        <f t="shared" si="108"/>
        <v>468</v>
      </c>
      <c r="I65" s="25">
        <f t="shared" si="108"/>
        <v>118</v>
      </c>
      <c r="J65" s="25">
        <f t="shared" si="108"/>
        <v>360</v>
      </c>
      <c r="K65" s="79" t="s">
        <v>225</v>
      </c>
      <c r="L65" s="34"/>
      <c r="M65" s="34"/>
      <c r="N65" s="34"/>
      <c r="O65" s="34"/>
      <c r="P65" s="34"/>
      <c r="Q65" s="34"/>
      <c r="R65" s="19"/>
      <c r="S65" s="19"/>
      <c r="T65" s="19">
        <f>T66</f>
        <v>544</v>
      </c>
      <c r="U65" s="19">
        <f t="shared" ref="U65:W65" si="109">U66</f>
        <v>680</v>
      </c>
      <c r="V65" s="19">
        <f t="shared" si="109"/>
        <v>442</v>
      </c>
      <c r="W65" s="19">
        <f t="shared" si="109"/>
        <v>340</v>
      </c>
      <c r="X65" s="100"/>
      <c r="Y65" s="104"/>
      <c r="Z65" s="100"/>
      <c r="AA65" s="104"/>
      <c r="AB65" s="23"/>
    </row>
    <row r="66" spans="1:28" s="20" customFormat="1" ht="31.5">
      <c r="A66" s="24"/>
      <c r="B66" s="25" t="s">
        <v>95</v>
      </c>
      <c r="C66" s="25">
        <f t="shared" ref="C66:J66" si="110">C10+C65</f>
        <v>4428</v>
      </c>
      <c r="D66" s="25">
        <f t="shared" si="110"/>
        <v>3410</v>
      </c>
      <c r="E66" s="25">
        <f t="shared" si="110"/>
        <v>1453</v>
      </c>
      <c r="F66" s="25">
        <f t="shared" si="110"/>
        <v>1897</v>
      </c>
      <c r="G66" s="25">
        <f t="shared" si="110"/>
        <v>60</v>
      </c>
      <c r="H66" s="25">
        <f t="shared" si="110"/>
        <v>468</v>
      </c>
      <c r="I66" s="25">
        <f t="shared" si="110"/>
        <v>118</v>
      </c>
      <c r="J66" s="25">
        <f t="shared" si="110"/>
        <v>432</v>
      </c>
      <c r="K66" s="79" t="s">
        <v>226</v>
      </c>
      <c r="L66" s="34">
        <f t="shared" ref="L66:Q66" si="111">SUMIF(L10:L59,"&lt;36")</f>
        <v>36</v>
      </c>
      <c r="M66" s="34">
        <f t="shared" si="111"/>
        <v>36</v>
      </c>
      <c r="N66" s="34">
        <f t="shared" si="111"/>
        <v>34</v>
      </c>
      <c r="O66" s="34">
        <f t="shared" si="111"/>
        <v>34</v>
      </c>
      <c r="P66" s="34">
        <f t="shared" si="111"/>
        <v>34</v>
      </c>
      <c r="Q66" s="34">
        <f t="shared" si="111"/>
        <v>34</v>
      </c>
      <c r="R66" s="19">
        <f t="shared" ref="R66:W66" si="112">L66*R$5</f>
        <v>612</v>
      </c>
      <c r="S66" s="19">
        <f t="shared" si="112"/>
        <v>792</v>
      </c>
      <c r="T66" s="19">
        <f t="shared" si="112"/>
        <v>544</v>
      </c>
      <c r="U66" s="19">
        <f t="shared" si="112"/>
        <v>680</v>
      </c>
      <c r="V66" s="19">
        <f t="shared" si="112"/>
        <v>442</v>
      </c>
      <c r="W66" s="19">
        <f t="shared" si="112"/>
        <v>340</v>
      </c>
      <c r="X66" s="100"/>
      <c r="Y66" s="99"/>
      <c r="Z66" s="100"/>
      <c r="AA66" s="99"/>
    </row>
    <row r="67" spans="1:28" ht="35.1" customHeight="1">
      <c r="A67" s="145" t="s">
        <v>47</v>
      </c>
      <c r="B67" s="145"/>
      <c r="C67" s="157" t="s">
        <v>101</v>
      </c>
      <c r="D67" s="74"/>
      <c r="E67" s="136" t="s">
        <v>102</v>
      </c>
      <c r="F67" s="137"/>
      <c r="G67" s="137"/>
      <c r="H67" s="137"/>
      <c r="I67" s="137"/>
      <c r="J67" s="137"/>
      <c r="K67" s="138"/>
      <c r="L67" s="37"/>
      <c r="M67" s="37"/>
      <c r="N67" s="37"/>
      <c r="O67" s="37"/>
      <c r="P67" s="37"/>
      <c r="Q67" s="37"/>
      <c r="R67" s="26">
        <f>R66</f>
        <v>612</v>
      </c>
      <c r="S67" s="26">
        <f t="shared" ref="S67:W67" si="113">S66</f>
        <v>792</v>
      </c>
      <c r="T67" s="26">
        <f t="shared" si="113"/>
        <v>544</v>
      </c>
      <c r="U67" s="26">
        <f t="shared" si="113"/>
        <v>680</v>
      </c>
      <c r="V67" s="26">
        <f t="shared" si="113"/>
        <v>442</v>
      </c>
      <c r="W67" s="26">
        <f t="shared" si="113"/>
        <v>340</v>
      </c>
      <c r="X67" s="27">
        <f>SUM(R67:S67)/36+SUM(T67:W67)/34</f>
        <v>98</v>
      </c>
      <c r="Y67" s="105" t="s">
        <v>63</v>
      </c>
      <c r="Z67" s="106"/>
      <c r="AA67" s="105"/>
    </row>
    <row r="68" spans="1:28" ht="35.1" customHeight="1">
      <c r="A68" s="149" t="s">
        <v>160</v>
      </c>
      <c r="B68" s="150"/>
      <c r="C68" s="157"/>
      <c r="D68" s="74"/>
      <c r="E68" s="136" t="s">
        <v>103</v>
      </c>
      <c r="F68" s="137"/>
      <c r="G68" s="137"/>
      <c r="H68" s="137"/>
      <c r="I68" s="137"/>
      <c r="J68" s="137"/>
      <c r="K68" s="138"/>
      <c r="L68" s="37"/>
      <c r="M68" s="37"/>
      <c r="N68" s="37"/>
      <c r="O68" s="37"/>
      <c r="P68" s="37"/>
      <c r="Q68" s="37"/>
      <c r="R68" s="26">
        <f t="shared" ref="R68:W69" si="114">R45+R51+R58</f>
        <v>0</v>
      </c>
      <c r="S68" s="26">
        <f t="shared" si="114"/>
        <v>0</v>
      </c>
      <c r="T68" s="26">
        <f t="shared" si="114"/>
        <v>0</v>
      </c>
      <c r="U68" s="26">
        <f t="shared" si="114"/>
        <v>0</v>
      </c>
      <c r="V68" s="26">
        <f t="shared" si="114"/>
        <v>0</v>
      </c>
      <c r="W68" s="26">
        <f t="shared" si="114"/>
        <v>0</v>
      </c>
      <c r="X68" s="27">
        <f>SUM(R68:W68)/36</f>
        <v>0</v>
      </c>
      <c r="Y68" s="105" t="s">
        <v>63</v>
      </c>
      <c r="Z68" s="107"/>
      <c r="AA68" s="108"/>
    </row>
    <row r="69" spans="1:28" ht="35.1" customHeight="1">
      <c r="A69" s="146" t="s">
        <v>108</v>
      </c>
      <c r="B69" s="147"/>
      <c r="C69" s="157"/>
      <c r="D69" s="74"/>
      <c r="E69" s="136" t="s">
        <v>104</v>
      </c>
      <c r="F69" s="137"/>
      <c r="G69" s="137"/>
      <c r="H69" s="137"/>
      <c r="I69" s="137"/>
      <c r="J69" s="137"/>
      <c r="K69" s="138"/>
      <c r="L69" s="37"/>
      <c r="M69" s="37"/>
      <c r="N69" s="37"/>
      <c r="O69" s="37"/>
      <c r="P69" s="37"/>
      <c r="Q69" s="37"/>
      <c r="R69" s="26">
        <f t="shared" si="114"/>
        <v>0</v>
      </c>
      <c r="S69" s="26">
        <f t="shared" si="114"/>
        <v>0</v>
      </c>
      <c r="T69" s="26">
        <f t="shared" si="114"/>
        <v>0</v>
      </c>
      <c r="U69" s="26">
        <f t="shared" si="114"/>
        <v>108</v>
      </c>
      <c r="V69" s="26">
        <f t="shared" si="114"/>
        <v>108</v>
      </c>
      <c r="W69" s="26">
        <f t="shared" si="114"/>
        <v>108</v>
      </c>
      <c r="X69" s="27">
        <f t="shared" ref="X69:X70" si="115">SUM(R69:W69)/36</f>
        <v>9</v>
      </c>
      <c r="Y69" s="105" t="s">
        <v>63</v>
      </c>
      <c r="Z69" s="109"/>
      <c r="AA69" s="108"/>
    </row>
    <row r="70" spans="1:28" ht="35.1" customHeight="1">
      <c r="A70" s="146" t="s">
        <v>161</v>
      </c>
      <c r="B70" s="147"/>
      <c r="C70" s="157"/>
      <c r="D70" s="74"/>
      <c r="E70" s="136" t="s">
        <v>105</v>
      </c>
      <c r="F70" s="137"/>
      <c r="G70" s="137"/>
      <c r="H70" s="137"/>
      <c r="I70" s="137"/>
      <c r="J70" s="137"/>
      <c r="K70" s="138"/>
      <c r="L70" s="37"/>
      <c r="M70" s="37"/>
      <c r="N70" s="37"/>
      <c r="O70" s="37"/>
      <c r="P70" s="37"/>
      <c r="Q70" s="37"/>
      <c r="R70" s="26"/>
      <c r="S70" s="26"/>
      <c r="T70" s="26"/>
      <c r="U70" s="26"/>
      <c r="V70" s="26"/>
      <c r="W70" s="28">
        <f>W60</f>
        <v>144</v>
      </c>
      <c r="X70" s="27">
        <f t="shared" si="115"/>
        <v>4</v>
      </c>
      <c r="Y70" s="105" t="s">
        <v>63</v>
      </c>
      <c r="Z70" s="107"/>
      <c r="AA70" s="108"/>
    </row>
    <row r="71" spans="1:28" ht="35.1" customHeight="1">
      <c r="A71" s="148" t="s">
        <v>109</v>
      </c>
      <c r="B71" s="148"/>
      <c r="C71" s="157"/>
      <c r="D71" s="74"/>
      <c r="E71" s="136" t="s">
        <v>106</v>
      </c>
      <c r="F71" s="137"/>
      <c r="G71" s="137"/>
      <c r="H71" s="137"/>
      <c r="I71" s="137"/>
      <c r="J71" s="137"/>
      <c r="K71" s="138"/>
      <c r="L71" s="36"/>
      <c r="M71" s="36"/>
      <c r="N71" s="36"/>
      <c r="O71" s="36"/>
      <c r="P71" s="36"/>
      <c r="Q71" s="36"/>
      <c r="R71" s="28">
        <v>0</v>
      </c>
      <c r="S71" s="28">
        <v>4</v>
      </c>
      <c r="T71" s="28">
        <v>3</v>
      </c>
      <c r="U71" s="28">
        <v>2</v>
      </c>
      <c r="V71" s="28">
        <v>1</v>
      </c>
      <c r="W71" s="28">
        <v>1</v>
      </c>
      <c r="X71" s="27">
        <f>SUM(R71:W71)</f>
        <v>11</v>
      </c>
      <c r="Y71" s="110"/>
      <c r="Z71" s="111"/>
      <c r="AA71" s="105"/>
    </row>
    <row r="72" spans="1:28" ht="35.1" customHeight="1">
      <c r="A72" s="132"/>
      <c r="B72" s="133"/>
      <c r="C72" s="157"/>
      <c r="D72" s="74"/>
      <c r="E72" s="136" t="s">
        <v>123</v>
      </c>
      <c r="F72" s="137"/>
      <c r="G72" s="137"/>
      <c r="H72" s="137"/>
      <c r="I72" s="137"/>
      <c r="J72" s="137"/>
      <c r="K72" s="138"/>
      <c r="L72" s="36"/>
      <c r="M72" s="36"/>
      <c r="N72" s="36"/>
      <c r="O72" s="36"/>
      <c r="P72" s="36"/>
      <c r="Q72" s="36"/>
      <c r="R72" s="28">
        <v>3</v>
      </c>
      <c r="S72" s="28">
        <v>6</v>
      </c>
      <c r="T72" s="28">
        <v>3</v>
      </c>
      <c r="U72" s="28">
        <v>7</v>
      </c>
      <c r="V72" s="28">
        <v>4</v>
      </c>
      <c r="W72" s="28">
        <v>6</v>
      </c>
      <c r="X72" s="27">
        <f t="shared" ref="X72:X73" si="116">SUM(R72:W72)</f>
        <v>29</v>
      </c>
      <c r="Y72" s="112"/>
      <c r="Z72" s="111"/>
      <c r="AA72" s="105"/>
    </row>
    <row r="73" spans="1:28" ht="35.1" customHeight="1">
      <c r="A73" s="134"/>
      <c r="B73" s="135"/>
      <c r="C73" s="157"/>
      <c r="D73" s="74"/>
      <c r="E73" s="136" t="s">
        <v>107</v>
      </c>
      <c r="F73" s="137"/>
      <c r="G73" s="137"/>
      <c r="H73" s="137"/>
      <c r="I73" s="137"/>
      <c r="J73" s="137"/>
      <c r="K73" s="138"/>
      <c r="L73" s="36"/>
      <c r="M73" s="36"/>
      <c r="N73" s="36"/>
      <c r="O73" s="36"/>
      <c r="P73" s="36"/>
      <c r="Q73" s="36"/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7">
        <f t="shared" si="116"/>
        <v>0</v>
      </c>
      <c r="Y73" s="111"/>
      <c r="Z73" s="111"/>
      <c r="AA73" s="105"/>
    </row>
    <row r="74" spans="1:28">
      <c r="U74" s="13" t="str">
        <f>IF(SUM(U68:U69)/36=U7,"","ОШИБКА!")</f>
        <v/>
      </c>
      <c r="V74" s="13" t="str">
        <f>IF(SUM(V68:V69)/36=V7,"","ОШИБКА!")</f>
        <v/>
      </c>
      <c r="W74" s="13" t="str">
        <f>IF(SUM(W68:W69)/36=W7,"","ОШИБКА!")</f>
        <v/>
      </c>
    </row>
  </sheetData>
  <mergeCells count="56">
    <mergeCell ref="L2:Q2"/>
    <mergeCell ref="P3:Q3"/>
    <mergeCell ref="L3:M3"/>
    <mergeCell ref="N3:O3"/>
    <mergeCell ref="AA7:AA8"/>
    <mergeCell ref="Z2:AA6"/>
    <mergeCell ref="R3:S3"/>
    <mergeCell ref="T3:U3"/>
    <mergeCell ref="V3:W3"/>
    <mergeCell ref="X2:Y6"/>
    <mergeCell ref="X7:X8"/>
    <mergeCell ref="Y7:Y8"/>
    <mergeCell ref="Z7:Z8"/>
    <mergeCell ref="R2:W2"/>
    <mergeCell ref="D4:D8"/>
    <mergeCell ref="D3:G3"/>
    <mergeCell ref="C2:K2"/>
    <mergeCell ref="C67:C73"/>
    <mergeCell ref="E67:K67"/>
    <mergeCell ref="C3:C8"/>
    <mergeCell ref="J3:K8"/>
    <mergeCell ref="K11:K12"/>
    <mergeCell ref="I3:I8"/>
    <mergeCell ref="E68:K68"/>
    <mergeCell ref="E69:K69"/>
    <mergeCell ref="H3:H8"/>
    <mergeCell ref="E4:E8"/>
    <mergeCell ref="F4:F8"/>
    <mergeCell ref="G4:G8"/>
    <mergeCell ref="A2:A8"/>
    <mergeCell ref="B2:B8"/>
    <mergeCell ref="A67:B67"/>
    <mergeCell ref="A70:B70"/>
    <mergeCell ref="A71:B71"/>
    <mergeCell ref="A68:B68"/>
    <mergeCell ref="A69:B69"/>
    <mergeCell ref="A72:B73"/>
    <mergeCell ref="E71:K71"/>
    <mergeCell ref="E72:K72"/>
    <mergeCell ref="E73:K73"/>
    <mergeCell ref="E70:K70"/>
    <mergeCell ref="X28:Y28"/>
    <mergeCell ref="X29:Y29"/>
    <mergeCell ref="X23:Y23"/>
    <mergeCell ref="X24:Y24"/>
    <mergeCell ref="X25:Y25"/>
    <mergeCell ref="X26:Y26"/>
    <mergeCell ref="X27:Y27"/>
    <mergeCell ref="X18:Y18"/>
    <mergeCell ref="X19:Y19"/>
    <mergeCell ref="X20:Y20"/>
    <mergeCell ref="X21:Y21"/>
    <mergeCell ref="X22:Y22"/>
    <mergeCell ref="K49:K50"/>
    <mergeCell ref="K54:K55"/>
    <mergeCell ref="K56:K57"/>
  </mergeCells>
  <conditionalFormatting sqref="Z68">
    <cfRule type="cellIs" dxfId="14" priority="22" operator="lessThan">
      <formula>$AA$68</formula>
    </cfRule>
  </conditionalFormatting>
  <conditionalFormatting sqref="Z67">
    <cfRule type="cellIs" dxfId="13" priority="21" operator="lessThan">
      <formula>$AA$67</formula>
    </cfRule>
  </conditionalFormatting>
  <conditionalFormatting sqref="Y65">
    <cfRule type="cellIs" dxfId="12" priority="17" operator="greaterThan">
      <formula>0.7</formula>
    </cfRule>
  </conditionalFormatting>
  <conditionalFormatting sqref="AA65">
    <cfRule type="cellIs" dxfId="11" priority="16" operator="lessThan">
      <formula>0.3</formula>
    </cfRule>
  </conditionalFormatting>
  <conditionalFormatting sqref="Y71">
    <cfRule type="cellIs" dxfId="10" priority="15" operator="lessThan">
      <formula>0.7</formula>
    </cfRule>
  </conditionalFormatting>
  <conditionalFormatting sqref="AA18">
    <cfRule type="cellIs" dxfId="9" priority="12" operator="lessThan">
      <formula>$Z$18</formula>
    </cfRule>
  </conditionalFormatting>
  <conditionalFormatting sqref="AA19">
    <cfRule type="cellIs" dxfId="8" priority="11" operator="lessThan">
      <formula>$Z$19</formula>
    </cfRule>
  </conditionalFormatting>
  <conditionalFormatting sqref="AA20">
    <cfRule type="cellIs" dxfId="7" priority="10" operator="notEqual">
      <formula>$Z$20</formula>
    </cfRule>
  </conditionalFormatting>
  <conditionalFormatting sqref="AA22">
    <cfRule type="cellIs" dxfId="6" priority="9" operator="notEqual">
      <formula>$Z$22</formula>
    </cfRule>
  </conditionalFormatting>
  <conditionalFormatting sqref="AA21">
    <cfRule type="cellIs" dxfId="5" priority="8" operator="notEqual">
      <formula>$Z$21</formula>
    </cfRule>
  </conditionalFormatting>
  <conditionalFormatting sqref="AA23">
    <cfRule type="cellIs" dxfId="4" priority="7" operator="greaterThan">
      <formula>$Z$23</formula>
    </cfRule>
  </conditionalFormatting>
  <conditionalFormatting sqref="AA24">
    <cfRule type="cellIs" dxfId="3" priority="6" operator="lessThan">
      <formula>$Z$24</formula>
    </cfRule>
  </conditionalFormatting>
  <conditionalFormatting sqref="AA25">
    <cfRule type="cellIs" dxfId="2" priority="5" operator="lessThan">
      <formula>$Z$25</formula>
    </cfRule>
  </conditionalFormatting>
  <conditionalFormatting sqref="AA26">
    <cfRule type="cellIs" dxfId="1" priority="4" operator="lessThan">
      <formula>$Z$26</formula>
    </cfRule>
  </conditionalFormatting>
  <conditionalFormatting sqref="R10:W64">
    <cfRule type="cellIs" dxfId="0" priority="2" operator="equal">
      <formula>0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R5:W5 T7:W7 R61:W64 R57:W59 R31:W37 R40:W41 R44:W47 R10:W29 R50:W5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2025-05-28T09:17:31Z</dcterms:modified>
</cp:coreProperties>
</file>